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印发稿 (分县)" sheetId="1" r:id="rId1"/>
  </sheets>
  <definedNames>
    <definedName name="_xlnm.Print_Area" localSheetId="0">'印发稿 (分县)'!$A$1:$AB$130</definedName>
  </definedNames>
  <calcPr fullCalcOnLoad="1"/>
</workbook>
</file>

<file path=xl/sharedStrings.xml><?xml version="1.0" encoding="utf-8"?>
<sst xmlns="http://schemas.openxmlformats.org/spreadsheetml/2006/main" count="247" uniqueCount="147">
  <si>
    <t>资金单位：万元</t>
  </si>
  <si>
    <t>序号</t>
  </si>
  <si>
    <t>地州、县市</t>
  </si>
  <si>
    <t>扶贫发展支出方向</t>
  </si>
  <si>
    <t>以工代赈支出方向</t>
  </si>
  <si>
    <t>少数民族发展支出方向</t>
  </si>
  <si>
    <t>国有贫困农场扶贫支出方向</t>
  </si>
  <si>
    <t>国有贫困牧场扶贫支出方向</t>
  </si>
  <si>
    <t>国有贫困林场扶贫支出方向</t>
  </si>
  <si>
    <t>合计</t>
  </si>
  <si>
    <r>
      <t>提前下达</t>
    </r>
    <r>
      <rPr>
        <sz val="12"/>
        <color indexed="8"/>
        <rFont val="黑体"/>
        <family val="3"/>
      </rPr>
      <t>（含上年结转4667万元）</t>
    </r>
  </si>
  <si>
    <t>本次下达</t>
  </si>
  <si>
    <t>小计</t>
  </si>
  <si>
    <t>提前下达</t>
  </si>
  <si>
    <t>专项安排南疆四地州资金</t>
  </si>
  <si>
    <t>南疆四地州（33个县）</t>
  </si>
  <si>
    <t>22个深度贫困县</t>
  </si>
  <si>
    <t>35个贫困县</t>
  </si>
  <si>
    <t>2019年12个拟摘帽贫困县</t>
  </si>
  <si>
    <t>一</t>
  </si>
  <si>
    <t>二</t>
  </si>
  <si>
    <t>和田地区</t>
  </si>
  <si>
    <t>三</t>
  </si>
  <si>
    <t>喀什地区</t>
  </si>
  <si>
    <t>四</t>
  </si>
  <si>
    <t>克州</t>
  </si>
  <si>
    <t>五</t>
  </si>
  <si>
    <t>阿克苏地区</t>
  </si>
  <si>
    <t>六</t>
  </si>
  <si>
    <t>伊犁州</t>
  </si>
  <si>
    <t>七</t>
  </si>
  <si>
    <t>阿勒泰地区</t>
  </si>
  <si>
    <t>八</t>
  </si>
  <si>
    <t>塔城地区</t>
  </si>
  <si>
    <t>九</t>
  </si>
  <si>
    <t>哈密市</t>
  </si>
  <si>
    <t>十</t>
  </si>
  <si>
    <t>博州</t>
  </si>
  <si>
    <t>十一</t>
  </si>
  <si>
    <t>巴州</t>
  </si>
  <si>
    <t>十二</t>
  </si>
  <si>
    <t>昌吉州</t>
  </si>
  <si>
    <t>十三</t>
  </si>
  <si>
    <t>吐鲁番市</t>
  </si>
  <si>
    <t>十四</t>
  </si>
  <si>
    <t>畜牧厅直属</t>
  </si>
  <si>
    <t>各支出方向资金总额</t>
  </si>
  <si>
    <t>全年总资金规模</t>
  </si>
  <si>
    <t>本次      下达</t>
  </si>
  <si>
    <t>采用因素法测算分配到县扶贫发展资金</t>
  </si>
  <si>
    <t>奖励资金</t>
  </si>
  <si>
    <t>易地扶贫搬迁贷款补助资金</t>
  </si>
  <si>
    <t>常规       资金</t>
  </si>
  <si>
    <t>脱贫攻坚成效考核奖励</t>
  </si>
  <si>
    <t>财政专项扶贫资金绩效评价奖励</t>
  </si>
  <si>
    <t>自治区</t>
  </si>
  <si>
    <t>和田县*（拟摘帽县）</t>
  </si>
  <si>
    <t>墨玉县*</t>
  </si>
  <si>
    <t>皮山县*</t>
  </si>
  <si>
    <t>洛浦县*</t>
  </si>
  <si>
    <t>策勒县*</t>
  </si>
  <si>
    <t>于田县*</t>
  </si>
  <si>
    <t>民丰县</t>
  </si>
  <si>
    <t>和田市*（拟摘帽县）</t>
  </si>
  <si>
    <t>地区本级</t>
  </si>
  <si>
    <t>疏附县*（拟摘帽县）</t>
  </si>
  <si>
    <t>疏勒县*（拟摘帽县）</t>
  </si>
  <si>
    <t>英吉沙县*</t>
  </si>
  <si>
    <t>莎车县*</t>
  </si>
  <si>
    <t>叶城县*</t>
  </si>
  <si>
    <t>岳普湖县*（拟摘帽县）</t>
  </si>
  <si>
    <t>伽师县*</t>
  </si>
  <si>
    <t>塔什库尔干县*（拟摘帽县）</t>
  </si>
  <si>
    <t>泽普县</t>
  </si>
  <si>
    <t>麦盖提县*（拟摘帽县）</t>
  </si>
  <si>
    <t>巴楚县*（拟摘帽县）</t>
  </si>
  <si>
    <t>喀什市*（拟摘帽县）</t>
  </si>
  <si>
    <t>州本级</t>
  </si>
  <si>
    <t>阿图什市*（拟摘帽县）</t>
  </si>
  <si>
    <t>阿克陶县*</t>
  </si>
  <si>
    <t>阿合奇县</t>
  </si>
  <si>
    <t>乌恰县</t>
  </si>
  <si>
    <t>乌什县*（拟摘帽县）</t>
  </si>
  <si>
    <t>柯坪县*（拟摘帽县）</t>
  </si>
  <si>
    <t>阿克苏市</t>
  </si>
  <si>
    <t>温宿县</t>
  </si>
  <si>
    <t>库车县</t>
  </si>
  <si>
    <t>沙雅县</t>
  </si>
  <si>
    <t>新和县</t>
  </si>
  <si>
    <t>拜城县</t>
  </si>
  <si>
    <t>阿瓦提县</t>
  </si>
  <si>
    <t>伊犁州巩留牛场</t>
  </si>
  <si>
    <t>察布查尔县</t>
  </si>
  <si>
    <t>尼勒克县</t>
  </si>
  <si>
    <t>伊宁市</t>
  </si>
  <si>
    <t>伊宁县</t>
  </si>
  <si>
    <t>霍城县</t>
  </si>
  <si>
    <t>巩留县</t>
  </si>
  <si>
    <t>新源县</t>
  </si>
  <si>
    <t>昭苏县</t>
  </si>
  <si>
    <t>特克斯县</t>
  </si>
  <si>
    <t>霍尔果斯市</t>
  </si>
  <si>
    <t>青河县</t>
  </si>
  <si>
    <t>吉木乃县</t>
  </si>
  <si>
    <t>阿勒泰市</t>
  </si>
  <si>
    <t>布尔津县</t>
  </si>
  <si>
    <t>富蕴县</t>
  </si>
  <si>
    <t>福海县</t>
  </si>
  <si>
    <t>哈巴河县</t>
  </si>
  <si>
    <t>喀管委</t>
  </si>
  <si>
    <t>托里县</t>
  </si>
  <si>
    <t>裕民县</t>
  </si>
  <si>
    <t>和布克赛尔县</t>
  </si>
  <si>
    <t>塔城市</t>
  </si>
  <si>
    <t>额敏县</t>
  </si>
  <si>
    <t>沙湾县</t>
  </si>
  <si>
    <t>乌苏市</t>
  </si>
  <si>
    <t>塔城地区种养场</t>
  </si>
  <si>
    <t>巴里坤县</t>
  </si>
  <si>
    <t>伊吾县</t>
  </si>
  <si>
    <t>伊州区</t>
  </si>
  <si>
    <t>温泉县</t>
  </si>
  <si>
    <t>精河县</t>
  </si>
  <si>
    <t>博乐市</t>
  </si>
  <si>
    <t>阿拉山口市</t>
  </si>
  <si>
    <t>轮台县</t>
  </si>
  <si>
    <t>尉犁县</t>
  </si>
  <si>
    <t>若羌县</t>
  </si>
  <si>
    <t>且末县</t>
  </si>
  <si>
    <t>和静县</t>
  </si>
  <si>
    <t>焉耆县</t>
  </si>
  <si>
    <t>博湖县</t>
  </si>
  <si>
    <t>和硕县</t>
  </si>
  <si>
    <t>库尔勒市</t>
  </si>
  <si>
    <t>奇台县</t>
  </si>
  <si>
    <t>阜康市</t>
  </si>
  <si>
    <t>吉木萨尔县</t>
  </si>
  <si>
    <t>木垒县</t>
  </si>
  <si>
    <t>昌吉市</t>
  </si>
  <si>
    <t>呼图壁县</t>
  </si>
  <si>
    <t>高昌区</t>
  </si>
  <si>
    <t>鄯善县</t>
  </si>
  <si>
    <t>托克逊县</t>
  </si>
  <si>
    <t>乌鲁木齐南山种羊场</t>
  </si>
  <si>
    <t>巩乃斯种羊场</t>
  </si>
  <si>
    <r>
      <t>备注：</t>
    </r>
    <r>
      <rPr>
        <sz val="10"/>
        <rFont val="黑体"/>
        <family val="3"/>
      </rPr>
      <t>标准“*”的为深度贫困县</t>
    </r>
  </si>
  <si>
    <t>2019年度中央财政专项扶贫资金分配计划表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</si>
</sst>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);[Red]\(0.0\)"/>
    <numFmt numFmtId="179" formatCode="0.00_);[Red]\(0.00\)"/>
    <numFmt numFmtId="180" formatCode="#,##0.0_);[Red]\(#,##0.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黑体"/>
      <family val="3"/>
    </font>
    <font>
      <sz val="10"/>
      <name val="黑体"/>
      <family val="3"/>
    </font>
    <font>
      <b/>
      <sz val="10"/>
      <name val="黑体"/>
      <family val="3"/>
    </font>
    <font>
      <sz val="10"/>
      <color indexed="8"/>
      <name val="黑体"/>
      <family val="3"/>
    </font>
    <font>
      <sz val="12"/>
      <name val="黑体"/>
      <family val="3"/>
    </font>
    <font>
      <sz val="22"/>
      <name val="方正小标宋简体"/>
      <family val="0"/>
    </font>
    <font>
      <b/>
      <sz val="10"/>
      <color indexed="10"/>
      <name val="黑体"/>
      <family val="3"/>
    </font>
    <font>
      <sz val="12"/>
      <color indexed="10"/>
      <name val="黑体"/>
      <family val="3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2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40" applyFont="1" applyFill="1" applyBorder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 shrinkToFit="1"/>
      <protection/>
    </xf>
    <xf numFmtId="1" fontId="6" fillId="0" borderId="0" xfId="40" applyNumberFormat="1" applyFont="1" applyFill="1" applyBorder="1" applyAlignment="1">
      <alignment horizontal="center" vertical="center" shrinkToFit="1"/>
      <protection/>
    </xf>
    <xf numFmtId="176" fontId="6" fillId="0" borderId="0" xfId="40" applyNumberFormat="1" applyFont="1" applyFill="1" applyBorder="1" applyAlignment="1">
      <alignment horizontal="center" vertical="center" shrinkToFit="1"/>
      <protection/>
    </xf>
    <xf numFmtId="177" fontId="6" fillId="0" borderId="0" xfId="40" applyNumberFormat="1" applyFont="1" applyFill="1" applyBorder="1" applyAlignment="1">
      <alignment horizontal="center" vertical="center" shrinkToFit="1"/>
      <protection/>
    </xf>
    <xf numFmtId="178" fontId="6" fillId="0" borderId="0" xfId="40" applyNumberFormat="1" applyFont="1" applyFill="1" applyBorder="1" applyAlignment="1">
      <alignment horizontal="center" vertical="center" shrinkToFit="1"/>
      <protection/>
    </xf>
    <xf numFmtId="179" fontId="6" fillId="0" borderId="0" xfId="40" applyNumberFormat="1" applyFont="1" applyFill="1" applyBorder="1" applyAlignment="1">
      <alignment horizontal="center" vertical="center" shrinkToFit="1"/>
      <protection/>
    </xf>
    <xf numFmtId="10" fontId="6" fillId="0" borderId="0" xfId="40" applyNumberFormat="1" applyFont="1" applyFill="1" applyBorder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8" fillId="0" borderId="0" xfId="40" applyFont="1" applyFill="1" applyBorder="1" applyAlignment="1">
      <alignment horizontal="center" vertical="center"/>
      <protection/>
    </xf>
    <xf numFmtId="1" fontId="9" fillId="0" borderId="0" xfId="40" applyNumberFormat="1" applyFont="1" applyFill="1" applyBorder="1" applyAlignment="1">
      <alignment horizontal="center" vertical="center"/>
      <protection/>
    </xf>
    <xf numFmtId="10" fontId="9" fillId="0" borderId="0" xfId="40" applyNumberFormat="1" applyFont="1" applyFill="1" applyBorder="1" applyAlignment="1">
      <alignment horizontal="center" vertical="center"/>
      <protection/>
    </xf>
    <xf numFmtId="176" fontId="9" fillId="0" borderId="0" xfId="40" applyNumberFormat="1" applyFont="1" applyFill="1" applyBorder="1" applyAlignment="1">
      <alignment horizontal="center" vertical="center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1" fontId="53" fillId="0" borderId="10" xfId="40" applyNumberFormat="1" applyFont="1" applyFill="1" applyBorder="1" applyAlignment="1">
      <alignment horizontal="center" vertical="center" wrapText="1"/>
      <protection/>
    </xf>
    <xf numFmtId="1" fontId="53" fillId="0" borderId="10" xfId="40" applyNumberFormat="1" applyFont="1" applyFill="1" applyBorder="1" applyAlignment="1">
      <alignment horizontal="center" vertical="center" shrinkToFit="1"/>
      <protection/>
    </xf>
    <xf numFmtId="0" fontId="53" fillId="0" borderId="10" xfId="40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left" vertical="center" wrapText="1" shrinkToFit="1"/>
      <protection/>
    </xf>
    <xf numFmtId="0" fontId="12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 indent="1" shrinkToFit="1"/>
      <protection/>
    </xf>
    <xf numFmtId="1" fontId="54" fillId="0" borderId="10" xfId="40" applyNumberFormat="1" applyFont="1" applyFill="1" applyBorder="1" applyAlignment="1">
      <alignment horizontal="center" vertical="center" shrinkToFit="1"/>
      <protection/>
    </xf>
    <xf numFmtId="177" fontId="9" fillId="0" borderId="0" xfId="40" applyNumberFormat="1" applyFont="1" applyFill="1" applyBorder="1" applyAlignment="1">
      <alignment horizontal="center" vertical="center"/>
      <protection/>
    </xf>
    <xf numFmtId="176" fontId="11" fillId="0" borderId="10" xfId="40" applyNumberFormat="1" applyFont="1" applyFill="1" applyBorder="1" applyAlignment="1">
      <alignment horizontal="center" vertical="center" wrapText="1"/>
      <protection/>
    </xf>
    <xf numFmtId="177" fontId="11" fillId="0" borderId="10" xfId="40" applyNumberFormat="1" applyFont="1" applyFill="1" applyBorder="1" applyAlignment="1">
      <alignment horizontal="center" vertical="center" wrapText="1"/>
      <protection/>
    </xf>
    <xf numFmtId="176" fontId="53" fillId="0" borderId="10" xfId="40" applyNumberFormat="1" applyFont="1" applyFill="1" applyBorder="1" applyAlignment="1">
      <alignment horizontal="center" vertical="center" wrapText="1"/>
      <protection/>
    </xf>
    <xf numFmtId="177" fontId="53" fillId="0" borderId="10" xfId="40" applyNumberFormat="1" applyFont="1" applyFill="1" applyBorder="1" applyAlignment="1">
      <alignment horizontal="center" vertical="center" wrapText="1"/>
      <protection/>
    </xf>
    <xf numFmtId="177" fontId="54" fillId="0" borderId="10" xfId="40" applyNumberFormat="1" applyFont="1" applyFill="1" applyBorder="1" applyAlignment="1">
      <alignment horizontal="center" vertical="center" shrinkToFit="1"/>
      <protection/>
    </xf>
    <xf numFmtId="0" fontId="54" fillId="0" borderId="10" xfId="40" applyFont="1" applyFill="1" applyBorder="1" applyAlignment="1">
      <alignment horizontal="center" vertical="center" wrapText="1"/>
      <protection/>
    </xf>
    <xf numFmtId="1" fontId="54" fillId="0" borderId="10" xfId="40" applyNumberFormat="1" applyFont="1" applyFill="1" applyBorder="1" applyAlignment="1">
      <alignment horizontal="center" vertical="center" wrapText="1"/>
      <protection/>
    </xf>
    <xf numFmtId="178" fontId="9" fillId="0" borderId="0" xfId="40" applyNumberFormat="1" applyFont="1" applyFill="1" applyBorder="1" applyAlignment="1">
      <alignment horizontal="center" vertical="center"/>
      <protection/>
    </xf>
    <xf numFmtId="179" fontId="9" fillId="0" borderId="0" xfId="40" applyNumberFormat="1" applyFont="1" applyFill="1" applyBorder="1" applyAlignment="1">
      <alignment horizontal="center" vertical="center"/>
      <protection/>
    </xf>
    <xf numFmtId="176" fontId="53" fillId="0" borderId="10" xfId="40" applyNumberFormat="1" applyFont="1" applyFill="1" applyBorder="1" applyAlignment="1">
      <alignment horizontal="center" vertical="center" shrinkToFit="1"/>
      <protection/>
    </xf>
    <xf numFmtId="176" fontId="54" fillId="0" borderId="10" xfId="40" applyNumberFormat="1" applyFont="1" applyFill="1" applyBorder="1" applyAlignment="1">
      <alignment horizontal="center" vertical="center" shrinkToFit="1"/>
      <protection/>
    </xf>
    <xf numFmtId="178" fontId="53" fillId="0" borderId="10" xfId="40" applyNumberFormat="1" applyFont="1" applyFill="1" applyBorder="1" applyAlignment="1">
      <alignment horizontal="center" vertical="center" shrinkToFit="1"/>
      <protection/>
    </xf>
    <xf numFmtId="176" fontId="9" fillId="33" borderId="0" xfId="40" applyNumberFormat="1" applyFont="1" applyFill="1" applyBorder="1" applyAlignment="1">
      <alignment horizontal="center" vertical="center"/>
      <protection/>
    </xf>
    <xf numFmtId="0" fontId="12" fillId="0" borderId="10" xfId="40" applyNumberFormat="1" applyFont="1" applyFill="1" applyBorder="1" applyAlignment="1">
      <alignment horizontal="center" vertical="center" wrapText="1"/>
      <protection/>
    </xf>
    <xf numFmtId="178" fontId="54" fillId="0" borderId="10" xfId="40" applyNumberFormat="1" applyFont="1" applyFill="1" applyBorder="1" applyAlignment="1">
      <alignment horizontal="center" vertical="center" shrinkToFit="1"/>
      <protection/>
    </xf>
    <xf numFmtId="179" fontId="53" fillId="0" borderId="10" xfId="40" applyNumberFormat="1" applyFont="1" applyFill="1" applyBorder="1" applyAlignment="1">
      <alignment horizontal="center" vertical="center" shrinkToFit="1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179" fontId="11" fillId="0" borderId="10" xfId="40" applyNumberFormat="1" applyFont="1" applyFill="1" applyBorder="1" applyAlignment="1">
      <alignment horizontal="center" vertical="center" wrapText="1"/>
      <protection/>
    </xf>
    <xf numFmtId="178" fontId="11" fillId="0" borderId="10" xfId="40" applyNumberFormat="1" applyFont="1" applyFill="1" applyBorder="1" applyAlignment="1">
      <alignment horizontal="center" vertical="center" wrapText="1"/>
      <protection/>
    </xf>
    <xf numFmtId="176" fontId="11" fillId="0" borderId="10" xfId="40" applyNumberFormat="1" applyFont="1" applyFill="1" applyBorder="1" applyAlignment="1">
      <alignment horizontal="center" vertical="center" wrapText="1"/>
      <protection/>
    </xf>
    <xf numFmtId="0" fontId="55" fillId="0" borderId="10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/>
      <protection/>
    </xf>
    <xf numFmtId="0" fontId="3" fillId="0" borderId="11" xfId="40" applyFont="1" applyFill="1" applyBorder="1" applyAlignment="1">
      <alignment horizontal="center" vertical="center"/>
      <protection/>
    </xf>
    <xf numFmtId="177" fontId="11" fillId="0" borderId="10" xfId="40" applyNumberFormat="1" applyFont="1" applyFill="1" applyBorder="1" applyAlignment="1">
      <alignment horizontal="center" vertical="center" wrapText="1"/>
      <protection/>
    </xf>
    <xf numFmtId="1" fontId="10" fillId="0" borderId="10" xfId="40" applyNumberFormat="1" applyFont="1" applyFill="1" applyBorder="1" applyAlignment="1">
      <alignment horizontal="center" vertical="center" wrapText="1" shrinkToFit="1"/>
      <protection/>
    </xf>
    <xf numFmtId="176" fontId="10" fillId="0" borderId="10" xfId="40" applyNumberFormat="1" applyFont="1" applyFill="1" applyBorder="1" applyAlignment="1">
      <alignment horizontal="center" vertical="center" wrapText="1" shrinkToFit="1"/>
      <protection/>
    </xf>
    <xf numFmtId="177" fontId="10" fillId="0" borderId="10" xfId="40" applyNumberFormat="1" applyFont="1" applyFill="1" applyBorder="1" applyAlignment="1">
      <alignment horizontal="center" vertical="center" wrapText="1" shrinkToFit="1"/>
      <protection/>
    </xf>
    <xf numFmtId="0" fontId="10" fillId="0" borderId="10" xfId="40" applyFont="1" applyFill="1" applyBorder="1" applyAlignment="1">
      <alignment horizontal="center" vertical="center" wrapText="1" shrinkToFit="1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176" fontId="7" fillId="0" borderId="0" xfId="40" applyNumberFormat="1" applyFont="1" applyFill="1" applyBorder="1" applyAlignment="1">
      <alignment horizontal="center" vertical="center" wrapText="1"/>
      <protection/>
    </xf>
    <xf numFmtId="177" fontId="7" fillId="0" borderId="0" xfId="40" applyNumberFormat="1" applyFont="1" applyFill="1" applyBorder="1" applyAlignment="1">
      <alignment horizontal="center" vertical="center" wrapText="1"/>
      <protection/>
    </xf>
    <xf numFmtId="10" fontId="12" fillId="0" borderId="12" xfId="40" applyNumberFormat="1" applyFont="1" applyFill="1" applyBorder="1" applyAlignment="1">
      <alignment horizontal="center" vertical="center"/>
      <protection/>
    </xf>
    <xf numFmtId="0" fontId="10" fillId="0" borderId="13" xfId="40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1"/>
  <sheetViews>
    <sheetView tabSelected="1" zoomScale="70" zoomScaleNormal="70" zoomScalePageLayoutView="0" workbookViewId="0" topLeftCell="A125">
      <selection activeCell="J40" sqref="J40"/>
    </sheetView>
  </sheetViews>
  <sheetFormatPr defaultColWidth="9.00390625" defaultRowHeight="20.25" customHeight="1"/>
  <cols>
    <col min="1" max="1" width="5.625" style="5" customWidth="1"/>
    <col min="2" max="2" width="28.00390625" style="6" customWidth="1"/>
    <col min="3" max="8" width="12.50390625" style="7" customWidth="1"/>
    <col min="9" max="10" width="12.50390625" style="8" customWidth="1"/>
    <col min="11" max="11" width="16.625" style="9" customWidth="1"/>
    <col min="12" max="16" width="12.50390625" style="7" customWidth="1"/>
    <col min="17" max="18" width="12.50390625" style="8" customWidth="1"/>
    <col min="19" max="19" width="12.50390625" style="10" customWidth="1"/>
    <col min="20" max="22" width="12.50390625" style="11" customWidth="1"/>
    <col min="23" max="24" width="12.50390625" style="7" customWidth="1"/>
    <col min="25" max="25" width="12.50390625" style="11" customWidth="1"/>
    <col min="26" max="27" width="12.50390625" style="7" customWidth="1"/>
    <col min="28" max="28" width="12.50390625" style="12" customWidth="1"/>
    <col min="29" max="16384" width="9.00390625" style="13" customWidth="1"/>
  </cols>
  <sheetData>
    <row r="1" spans="1:28" ht="57" customHeight="1">
      <c r="A1" s="55" t="s">
        <v>146</v>
      </c>
      <c r="B1" s="55"/>
      <c r="C1" s="55"/>
      <c r="D1" s="55"/>
      <c r="E1" s="55"/>
      <c r="F1" s="55"/>
      <c r="G1" s="55"/>
      <c r="H1" s="55"/>
      <c r="I1" s="56"/>
      <c r="J1" s="56"/>
      <c r="K1" s="57"/>
      <c r="L1" s="55"/>
      <c r="M1" s="55"/>
      <c r="N1" s="55"/>
      <c r="O1" s="55"/>
      <c r="P1" s="55"/>
      <c r="Q1" s="56"/>
      <c r="R1" s="56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s="1" customFormat="1" ht="30" customHeight="1">
      <c r="A2" s="5"/>
      <c r="B2" s="14"/>
      <c r="C2" s="15"/>
      <c r="D2" s="16"/>
      <c r="E2" s="15"/>
      <c r="F2" s="15"/>
      <c r="G2" s="15"/>
      <c r="H2" s="15"/>
      <c r="I2" s="17"/>
      <c r="J2" s="17"/>
      <c r="K2" s="26"/>
      <c r="L2" s="15"/>
      <c r="M2" s="15"/>
      <c r="N2" s="15"/>
      <c r="O2" s="15"/>
      <c r="P2" s="15"/>
      <c r="Q2" s="17"/>
      <c r="R2" s="17"/>
      <c r="S2" s="34"/>
      <c r="T2" s="35"/>
      <c r="U2" s="35"/>
      <c r="V2" s="35"/>
      <c r="W2" s="15"/>
      <c r="X2" s="15"/>
      <c r="Y2" s="35"/>
      <c r="Z2" s="58" t="s">
        <v>0</v>
      </c>
      <c r="AA2" s="58"/>
      <c r="AB2" s="58"/>
    </row>
    <row r="3" spans="1:28" s="1" customFormat="1" ht="30" customHeight="1" hidden="1">
      <c r="A3" s="54" t="s">
        <v>46</v>
      </c>
      <c r="B3" s="59"/>
      <c r="C3" s="17">
        <f aca="true" t="shared" si="0" ref="C3:AB3">C17+C19+C20+C21+C22+C23+C24+C25+C26+C28+C29+C30+C31+C32+C33+C34+C35+C36+C37+C38+C39+C40+C42+C43+C44+C45+C46+C48+C49+C50+C51+C52+C53+C54+C55+C56+C57+C59+C60+C61+C62+C63+C68+C69+C70+C71+C72+C73+C74+C76+C77+C78+C79+C80+C81+C82+C83+C84+C86+C87+C88+C89+C90+C91+C92+C93+C95+C96+C97+C99+C100+C101+C102+C104+C105+C106+C107+C108+C109+C110+C111+C112+C114+C115+C116+C117+C118+C119+C121+C122+C123+C129+C130</f>
        <v>1167087.9043617672</v>
      </c>
      <c r="D3" s="17">
        <f t="shared" si="0"/>
        <v>838242</v>
      </c>
      <c r="E3" s="17">
        <f t="shared" si="0"/>
        <v>328845.90436176746</v>
      </c>
      <c r="F3" s="17">
        <f t="shared" si="0"/>
        <v>913333.9043617668</v>
      </c>
      <c r="G3" s="17">
        <f t="shared" si="0"/>
        <v>600511</v>
      </c>
      <c r="H3" s="17">
        <f t="shared" si="0"/>
        <v>312822.90436176746</v>
      </c>
      <c r="I3" s="17">
        <f t="shared" si="0"/>
        <v>192891.90436176717</v>
      </c>
      <c r="J3" s="17">
        <f t="shared" si="0"/>
        <v>65898.99999999999</v>
      </c>
      <c r="K3" s="26">
        <f t="shared" si="0"/>
        <v>40000</v>
      </c>
      <c r="L3" s="17">
        <f t="shared" si="0"/>
        <v>12000</v>
      </c>
      <c r="M3" s="17">
        <f t="shared" si="0"/>
        <v>2032</v>
      </c>
      <c r="N3" s="17">
        <f t="shared" si="0"/>
        <v>137810</v>
      </c>
      <c r="O3" s="17">
        <f t="shared" si="0"/>
        <v>137810</v>
      </c>
      <c r="P3" s="17">
        <f t="shared" si="0"/>
        <v>0</v>
      </c>
      <c r="Q3" s="17">
        <f t="shared" si="0"/>
        <v>108145</v>
      </c>
      <c r="R3" s="17">
        <f t="shared" si="0"/>
        <v>92649</v>
      </c>
      <c r="S3" s="17">
        <f t="shared" si="0"/>
        <v>15496</v>
      </c>
      <c r="T3" s="17">
        <f t="shared" si="0"/>
        <v>1794</v>
      </c>
      <c r="U3" s="17">
        <f t="shared" si="0"/>
        <v>1749</v>
      </c>
      <c r="V3" s="17">
        <f t="shared" si="0"/>
        <v>45</v>
      </c>
      <c r="W3" s="17">
        <f t="shared" si="0"/>
        <v>1812</v>
      </c>
      <c r="X3" s="17">
        <f t="shared" si="0"/>
        <v>1751</v>
      </c>
      <c r="Y3" s="17">
        <f t="shared" si="0"/>
        <v>61</v>
      </c>
      <c r="Z3" s="17">
        <f t="shared" si="0"/>
        <v>4193</v>
      </c>
      <c r="AA3" s="17">
        <f t="shared" si="0"/>
        <v>3772</v>
      </c>
      <c r="AB3" s="17">
        <f t="shared" si="0"/>
        <v>421</v>
      </c>
    </row>
    <row r="4" spans="1:28" s="1" customFormat="1" ht="30" customHeight="1" hidden="1">
      <c r="A4" s="54" t="s">
        <v>15</v>
      </c>
      <c r="B4" s="54"/>
      <c r="C4" s="17">
        <f>C18+C27+C41+C47</f>
        <v>1017948.6011447888</v>
      </c>
      <c r="D4" s="17">
        <f aca="true" t="shared" si="1" ref="D4:AB4">D18+D27+D41+D47</f>
        <v>767361</v>
      </c>
      <c r="E4" s="17">
        <f t="shared" si="1"/>
        <v>250587.60114478884</v>
      </c>
      <c r="F4" s="17">
        <f t="shared" si="1"/>
        <v>804418.6011447888</v>
      </c>
      <c r="G4" s="17">
        <f t="shared" si="1"/>
        <v>569793</v>
      </c>
      <c r="H4" s="17">
        <f t="shared" si="1"/>
        <v>234625.60114478884</v>
      </c>
      <c r="I4" s="17">
        <f t="shared" si="1"/>
        <v>129739.1011447888</v>
      </c>
      <c r="J4" s="17">
        <f t="shared" si="1"/>
        <v>65899</v>
      </c>
      <c r="K4" s="26">
        <f t="shared" si="1"/>
        <v>31587.5</v>
      </c>
      <c r="L4" s="17">
        <f t="shared" si="1"/>
        <v>7400</v>
      </c>
      <c r="M4" s="17">
        <f t="shared" si="1"/>
        <v>0</v>
      </c>
      <c r="N4" s="17">
        <f t="shared" si="1"/>
        <v>137810</v>
      </c>
      <c r="O4" s="17">
        <f t="shared" si="1"/>
        <v>137810</v>
      </c>
      <c r="P4" s="17">
        <f t="shared" si="1"/>
        <v>0</v>
      </c>
      <c r="Q4" s="17">
        <f t="shared" si="1"/>
        <v>71724</v>
      </c>
      <c r="R4" s="17">
        <f t="shared" si="1"/>
        <v>56228</v>
      </c>
      <c r="S4" s="17">
        <f t="shared" si="1"/>
        <v>15496</v>
      </c>
      <c r="T4" s="17">
        <f t="shared" si="1"/>
        <v>1016</v>
      </c>
      <c r="U4" s="17">
        <f t="shared" si="1"/>
        <v>971</v>
      </c>
      <c r="V4" s="17">
        <f t="shared" si="1"/>
        <v>45</v>
      </c>
      <c r="W4" s="17">
        <f t="shared" si="1"/>
        <v>271</v>
      </c>
      <c r="X4" s="17">
        <f t="shared" si="1"/>
        <v>271</v>
      </c>
      <c r="Y4" s="17">
        <f t="shared" si="1"/>
        <v>0</v>
      </c>
      <c r="Z4" s="17">
        <f t="shared" si="1"/>
        <v>2709</v>
      </c>
      <c r="AA4" s="39">
        <f t="shared" si="1"/>
        <v>2288</v>
      </c>
      <c r="AB4" s="17">
        <f t="shared" si="1"/>
        <v>421</v>
      </c>
    </row>
    <row r="5" spans="1:28" s="1" customFormat="1" ht="30" customHeight="1" hidden="1">
      <c r="A5" s="54" t="s">
        <v>16</v>
      </c>
      <c r="B5" s="54"/>
      <c r="C5" s="17">
        <f>C19+C20+C21+C22+C23+C24+C26+C29+C30+C31+C32+C33+C34+C35+C36+C38+C39+C40+C43+C44+C49+C50</f>
        <v>908552.9913797145</v>
      </c>
      <c r="D5" s="17">
        <f aca="true" t="shared" si="2" ref="D5:AB5">D19+D20+D21+D22+D23+D24+D26+D29+D30+D31+D32+D33+D34+D35+D36+D38+D39+D40+D43+D44+D49+D50</f>
        <v>689796</v>
      </c>
      <c r="E5" s="17">
        <f t="shared" si="2"/>
        <v>218756.99137971448</v>
      </c>
      <c r="F5" s="17">
        <f t="shared" si="2"/>
        <v>714653.9913797145</v>
      </c>
      <c r="G5" s="17">
        <f t="shared" si="2"/>
        <v>511859</v>
      </c>
      <c r="H5" s="17">
        <f t="shared" si="2"/>
        <v>202794.9913797145</v>
      </c>
      <c r="I5" s="17">
        <f t="shared" si="2"/>
        <v>111490.4471632957</v>
      </c>
      <c r="J5" s="17">
        <f t="shared" si="2"/>
        <v>59460.79421641878</v>
      </c>
      <c r="K5" s="26">
        <f t="shared" si="2"/>
        <v>26843.75</v>
      </c>
      <c r="L5" s="17">
        <f t="shared" si="2"/>
        <v>5000</v>
      </c>
      <c r="M5" s="17">
        <f t="shared" si="2"/>
        <v>0</v>
      </c>
      <c r="N5" s="17">
        <f t="shared" si="2"/>
        <v>125620</v>
      </c>
      <c r="O5" s="17">
        <f t="shared" si="2"/>
        <v>125620</v>
      </c>
      <c r="P5" s="17">
        <f t="shared" si="2"/>
        <v>0</v>
      </c>
      <c r="Q5" s="17">
        <f t="shared" si="2"/>
        <v>65799</v>
      </c>
      <c r="R5" s="17">
        <f t="shared" si="2"/>
        <v>50303</v>
      </c>
      <c r="S5" s="17">
        <f t="shared" si="2"/>
        <v>15496</v>
      </c>
      <c r="T5" s="17">
        <f t="shared" si="2"/>
        <v>654</v>
      </c>
      <c r="U5" s="17">
        <f t="shared" si="2"/>
        <v>609</v>
      </c>
      <c r="V5" s="17">
        <f t="shared" si="2"/>
        <v>45</v>
      </c>
      <c r="W5" s="17">
        <f t="shared" si="2"/>
        <v>112</v>
      </c>
      <c r="X5" s="17">
        <f t="shared" si="2"/>
        <v>112</v>
      </c>
      <c r="Y5" s="17">
        <f t="shared" si="2"/>
        <v>0</v>
      </c>
      <c r="Z5" s="17">
        <f t="shared" si="2"/>
        <v>1714</v>
      </c>
      <c r="AA5" s="17">
        <f t="shared" si="2"/>
        <v>1293</v>
      </c>
      <c r="AB5" s="17">
        <f t="shared" si="2"/>
        <v>421</v>
      </c>
    </row>
    <row r="6" spans="1:28" s="1" customFormat="1" ht="30" customHeight="1" hidden="1">
      <c r="A6" s="54" t="s">
        <v>17</v>
      </c>
      <c r="B6" s="54"/>
      <c r="C6" s="17">
        <f aca="true" t="shared" si="3" ref="C6:AB6">C19+C20+C21+C22+C23+C24+C25+C26+C29+C30+C31+C32+C33+C34+C35+C36+C37+C38+C39+C40+C43+C44+C45+C46+C49+C61+C62+C77+C78+C86+C87+C88+C95+C96+C50</f>
        <v>987898.6224608166</v>
      </c>
      <c r="D6" s="17">
        <f t="shared" si="3"/>
        <v>730461</v>
      </c>
      <c r="E6" s="17">
        <f t="shared" si="3"/>
        <v>257437.6224608167</v>
      </c>
      <c r="F6" s="17">
        <f t="shared" si="3"/>
        <v>776669.6224608166</v>
      </c>
      <c r="G6" s="17">
        <f t="shared" si="3"/>
        <v>535194</v>
      </c>
      <c r="H6" s="17">
        <f t="shared" si="3"/>
        <v>241475.6224608167</v>
      </c>
      <c r="I6" s="17">
        <f t="shared" si="3"/>
        <v>132604.72293938926</v>
      </c>
      <c r="J6" s="17">
        <f t="shared" si="3"/>
        <v>61470.89952142741</v>
      </c>
      <c r="K6" s="17">
        <f t="shared" si="3"/>
        <v>40000</v>
      </c>
      <c r="L6" s="17">
        <f t="shared" si="3"/>
        <v>7400</v>
      </c>
      <c r="M6" s="17">
        <f t="shared" si="3"/>
        <v>0</v>
      </c>
      <c r="N6" s="17">
        <f t="shared" si="3"/>
        <v>129050</v>
      </c>
      <c r="O6" s="17">
        <f t="shared" si="3"/>
        <v>129050</v>
      </c>
      <c r="P6" s="17">
        <f t="shared" si="3"/>
        <v>0</v>
      </c>
      <c r="Q6" s="17">
        <f t="shared" si="3"/>
        <v>78963</v>
      </c>
      <c r="R6" s="17">
        <f t="shared" si="3"/>
        <v>63467</v>
      </c>
      <c r="S6" s="17">
        <f t="shared" si="3"/>
        <v>15496</v>
      </c>
      <c r="T6" s="17">
        <f t="shared" si="3"/>
        <v>745</v>
      </c>
      <c r="U6" s="17">
        <f t="shared" si="3"/>
        <v>700</v>
      </c>
      <c r="V6" s="17">
        <f t="shared" si="3"/>
        <v>45</v>
      </c>
      <c r="W6" s="17">
        <f t="shared" si="3"/>
        <v>112</v>
      </c>
      <c r="X6" s="17">
        <f t="shared" si="3"/>
        <v>112</v>
      </c>
      <c r="Y6" s="17">
        <f t="shared" si="3"/>
        <v>0</v>
      </c>
      <c r="Z6" s="17">
        <f t="shared" si="3"/>
        <v>2359</v>
      </c>
      <c r="AA6" s="17">
        <f t="shared" si="3"/>
        <v>1938</v>
      </c>
      <c r="AB6" s="17">
        <f t="shared" si="3"/>
        <v>421</v>
      </c>
    </row>
    <row r="7" spans="1:28" s="1" customFormat="1" ht="30" customHeight="1" hidden="1">
      <c r="A7" s="54" t="s">
        <v>18</v>
      </c>
      <c r="B7" s="54"/>
      <c r="C7" s="17">
        <f>C19+C26+C29+C30+C34+C36+C38+C39+C40+C43+C49+C50</f>
        <v>406334.37761846546</v>
      </c>
      <c r="D7" s="17">
        <f aca="true" t="shared" si="4" ref="D7:AB7">D19+D26+D29+D30+D34+D36+D38+D39+D40+D43+D49+D50</f>
        <v>314597</v>
      </c>
      <c r="E7" s="17">
        <f t="shared" si="4"/>
        <v>91737.37761846544</v>
      </c>
      <c r="F7" s="17">
        <f t="shared" si="4"/>
        <v>315033.37761846546</v>
      </c>
      <c r="G7" s="17">
        <f t="shared" si="4"/>
        <v>230546</v>
      </c>
      <c r="H7" s="17">
        <f t="shared" si="4"/>
        <v>84487.37761846544</v>
      </c>
      <c r="I7" s="17">
        <f t="shared" si="4"/>
        <v>44670.38626412342</v>
      </c>
      <c r="J7" s="17">
        <f t="shared" si="4"/>
        <v>24129.49135434202</v>
      </c>
      <c r="K7" s="26">
        <f t="shared" si="4"/>
        <v>13687.5</v>
      </c>
      <c r="L7" s="17">
        <f t="shared" si="4"/>
        <v>2000</v>
      </c>
      <c r="M7" s="17">
        <f t="shared" si="4"/>
        <v>0</v>
      </c>
      <c r="N7" s="17">
        <f t="shared" si="4"/>
        <v>58040</v>
      </c>
      <c r="O7" s="17">
        <f t="shared" si="4"/>
        <v>58040</v>
      </c>
      <c r="P7" s="17">
        <f t="shared" si="4"/>
        <v>0</v>
      </c>
      <c r="Q7" s="17">
        <f t="shared" si="4"/>
        <v>31757</v>
      </c>
      <c r="R7" s="17">
        <f t="shared" si="4"/>
        <v>24973</v>
      </c>
      <c r="S7" s="17">
        <f t="shared" si="4"/>
        <v>6784</v>
      </c>
      <c r="T7" s="17">
        <f t="shared" si="4"/>
        <v>313</v>
      </c>
      <c r="U7" s="17">
        <f t="shared" si="4"/>
        <v>268</v>
      </c>
      <c r="V7" s="17">
        <f t="shared" si="4"/>
        <v>45</v>
      </c>
      <c r="W7" s="17">
        <f t="shared" si="4"/>
        <v>50</v>
      </c>
      <c r="X7" s="17">
        <f t="shared" si="4"/>
        <v>50</v>
      </c>
      <c r="Y7" s="17">
        <f t="shared" si="4"/>
        <v>0</v>
      </c>
      <c r="Z7" s="17">
        <f t="shared" si="4"/>
        <v>1141</v>
      </c>
      <c r="AA7" s="17">
        <f t="shared" si="4"/>
        <v>720</v>
      </c>
      <c r="AB7" s="17">
        <f t="shared" si="4"/>
        <v>421</v>
      </c>
    </row>
    <row r="8" spans="1:28" s="2" customFormat="1" ht="38.25" customHeight="1">
      <c r="A8" s="43" t="s">
        <v>1</v>
      </c>
      <c r="B8" s="43" t="s">
        <v>2</v>
      </c>
      <c r="C8" s="43" t="s">
        <v>47</v>
      </c>
      <c r="D8" s="43"/>
      <c r="E8" s="43"/>
      <c r="F8" s="51" t="s">
        <v>3</v>
      </c>
      <c r="G8" s="51"/>
      <c r="H8" s="51"/>
      <c r="I8" s="52"/>
      <c r="J8" s="52"/>
      <c r="K8" s="53"/>
      <c r="L8" s="51"/>
      <c r="M8" s="51"/>
      <c r="N8" s="43" t="s">
        <v>4</v>
      </c>
      <c r="O8" s="43"/>
      <c r="P8" s="43"/>
      <c r="Q8" s="46" t="s">
        <v>5</v>
      </c>
      <c r="R8" s="46"/>
      <c r="S8" s="43"/>
      <c r="T8" s="44" t="s">
        <v>6</v>
      </c>
      <c r="U8" s="44"/>
      <c r="V8" s="44"/>
      <c r="W8" s="43" t="s">
        <v>7</v>
      </c>
      <c r="X8" s="43"/>
      <c r="Y8" s="43"/>
      <c r="Z8" s="43" t="s">
        <v>8</v>
      </c>
      <c r="AA8" s="43"/>
      <c r="AB8" s="43"/>
    </row>
    <row r="9" spans="1:28" s="2" customFormat="1" ht="27" customHeight="1">
      <c r="A9" s="43"/>
      <c r="B9" s="43"/>
      <c r="C9" s="43" t="s">
        <v>9</v>
      </c>
      <c r="D9" s="47" t="s">
        <v>10</v>
      </c>
      <c r="E9" s="43" t="s">
        <v>48</v>
      </c>
      <c r="F9" s="43" t="s">
        <v>12</v>
      </c>
      <c r="G9" s="47" t="s">
        <v>10</v>
      </c>
      <c r="H9" s="43" t="s">
        <v>11</v>
      </c>
      <c r="I9" s="46"/>
      <c r="J9" s="46"/>
      <c r="K9" s="50"/>
      <c r="L9" s="43"/>
      <c r="M9" s="43"/>
      <c r="N9" s="43" t="s">
        <v>12</v>
      </c>
      <c r="O9" s="43" t="s">
        <v>13</v>
      </c>
      <c r="P9" s="43" t="s">
        <v>11</v>
      </c>
      <c r="Q9" s="46" t="s">
        <v>12</v>
      </c>
      <c r="R9" s="46" t="s">
        <v>13</v>
      </c>
      <c r="S9" s="45" t="s">
        <v>11</v>
      </c>
      <c r="T9" s="43" t="s">
        <v>12</v>
      </c>
      <c r="U9" s="43" t="s">
        <v>13</v>
      </c>
      <c r="V9" s="43" t="s">
        <v>11</v>
      </c>
      <c r="W9" s="43" t="s">
        <v>12</v>
      </c>
      <c r="X9" s="43" t="s">
        <v>13</v>
      </c>
      <c r="Y9" s="44" t="s">
        <v>11</v>
      </c>
      <c r="Z9" s="43" t="s">
        <v>12</v>
      </c>
      <c r="AA9" s="43" t="s">
        <v>13</v>
      </c>
      <c r="AB9" s="43" t="s">
        <v>11</v>
      </c>
    </row>
    <row r="10" spans="1:28" s="3" customFormat="1" ht="54" customHeight="1">
      <c r="A10" s="43"/>
      <c r="B10" s="43"/>
      <c r="C10" s="43"/>
      <c r="D10" s="43"/>
      <c r="E10" s="43"/>
      <c r="F10" s="43"/>
      <c r="G10" s="43"/>
      <c r="H10" s="45" t="s">
        <v>12</v>
      </c>
      <c r="I10" s="46" t="s">
        <v>49</v>
      </c>
      <c r="J10" s="46"/>
      <c r="K10" s="50" t="s">
        <v>50</v>
      </c>
      <c r="L10" s="43"/>
      <c r="M10" s="51" t="s">
        <v>51</v>
      </c>
      <c r="N10" s="43"/>
      <c r="O10" s="43"/>
      <c r="P10" s="43"/>
      <c r="Q10" s="46"/>
      <c r="R10" s="46"/>
      <c r="S10" s="45"/>
      <c r="T10" s="43"/>
      <c r="U10" s="43"/>
      <c r="V10" s="43"/>
      <c r="W10" s="43"/>
      <c r="X10" s="43"/>
      <c r="Y10" s="44"/>
      <c r="Z10" s="43"/>
      <c r="AA10" s="43"/>
      <c r="AB10" s="43"/>
    </row>
    <row r="11" spans="1:28" s="2" customFormat="1" ht="66.75" customHeight="1">
      <c r="A11" s="43"/>
      <c r="B11" s="43"/>
      <c r="C11" s="43"/>
      <c r="D11" s="43"/>
      <c r="E11" s="43"/>
      <c r="F11" s="43"/>
      <c r="G11" s="43"/>
      <c r="H11" s="45"/>
      <c r="I11" s="27" t="s">
        <v>52</v>
      </c>
      <c r="J11" s="27" t="s">
        <v>14</v>
      </c>
      <c r="K11" s="28" t="s">
        <v>53</v>
      </c>
      <c r="L11" s="18" t="s">
        <v>54</v>
      </c>
      <c r="M11" s="51"/>
      <c r="N11" s="43"/>
      <c r="O11" s="43"/>
      <c r="P11" s="43"/>
      <c r="Q11" s="46"/>
      <c r="R11" s="46"/>
      <c r="S11" s="45"/>
      <c r="T11" s="43"/>
      <c r="U11" s="43"/>
      <c r="V11" s="43"/>
      <c r="W11" s="43"/>
      <c r="X11" s="43"/>
      <c r="Y11" s="44"/>
      <c r="Z11" s="43"/>
      <c r="AA11" s="43"/>
      <c r="AB11" s="43"/>
    </row>
    <row r="12" spans="1:28" s="4" customFormat="1" ht="22.5" customHeight="1">
      <c r="A12" s="54" t="s">
        <v>46</v>
      </c>
      <c r="B12" s="54"/>
      <c r="C12" s="19">
        <f>D12+E12</f>
        <v>1167087.9043617672</v>
      </c>
      <c r="D12" s="20">
        <f aca="true" t="shared" si="5" ref="D12:D17">SUM(G12+O12+R12+U12+X12+AA12)</f>
        <v>838242</v>
      </c>
      <c r="E12" s="20">
        <f aca="true" t="shared" si="6" ref="E12:E17">H12+P12+V12+Y12+AB12+S12</f>
        <v>328845.9043617672</v>
      </c>
      <c r="F12" s="20">
        <f>G12+H12</f>
        <v>913333.9043617672</v>
      </c>
      <c r="G12" s="19">
        <f>SUM(G18,G27,G41,G47,G58,G75,G85,G94,G98,G103,G113,G120,G17)</f>
        <v>600511</v>
      </c>
      <c r="H12" s="19">
        <f>I12+K12+M12+J12+L12</f>
        <v>312822.9043617672</v>
      </c>
      <c r="I12" s="29">
        <f>SUM(I18,I27,I41,I47,I58,I75,I85,I94,I98,I103,I113,I120)</f>
        <v>192891.9043617672</v>
      </c>
      <c r="J12" s="29">
        <f>SUM(J18,J27,J41,J47,J58,J75,J85,J94,J98,J103,J113,J120)</f>
        <v>65899</v>
      </c>
      <c r="K12" s="30">
        <f>SUM(K18,K27,K41,K47,K58,K75,K85,K94,K98,K103,K113,K120)</f>
        <v>40000</v>
      </c>
      <c r="L12" s="29">
        <f>SUM(L18,L27,L41,L47,L58,L75,L85,L103)</f>
        <v>12000</v>
      </c>
      <c r="M12" s="19">
        <v>2032</v>
      </c>
      <c r="N12" s="19">
        <f>O12+P12</f>
        <v>137810</v>
      </c>
      <c r="O12" s="29">
        <f>SUM(O18,O27,O41,O47,O58,O75,O85,O103)</f>
        <v>137810</v>
      </c>
      <c r="P12" s="20"/>
      <c r="Q12" s="29">
        <f>SUM(Q18,Q27,Q41,Q47,Q58,Q75,Q85,Q94,Q98,Q103,Q113,Q120)</f>
        <v>108145</v>
      </c>
      <c r="R12" s="29">
        <f>SUM(R18,R27,R41,R47,R58,R75,R85,R103,R94,R98,R113,R120)</f>
        <v>92649</v>
      </c>
      <c r="S12" s="20">
        <f>SUM(S18,S27,S41,S47)</f>
        <v>15496</v>
      </c>
      <c r="T12" s="29">
        <f>SUM(T18,T27,T41,T47,T58,T75,T85,T94,T98,T103,T113,T120)</f>
        <v>1794</v>
      </c>
      <c r="U12" s="19">
        <f>SUM(U18,U27,U41,U47,U58,U75,U85,U94,U98,U103,U113,U120,U17)</f>
        <v>1749</v>
      </c>
      <c r="V12" s="20">
        <v>45</v>
      </c>
      <c r="W12" s="20">
        <f>W17+W18+W27+W41+W47+W58+W75+W85+W98+W128</f>
        <v>1812</v>
      </c>
      <c r="X12" s="29">
        <f>SUM(X18,X27,X41,X47,X58,X75,X85,X94,X98,X103,X113,X120,X128)</f>
        <v>1751</v>
      </c>
      <c r="Y12" s="20">
        <v>61</v>
      </c>
      <c r="Z12" s="20">
        <f>AA12+AB12</f>
        <v>4193</v>
      </c>
      <c r="AA12" s="29">
        <f>SUM(AA18,AA27,AA41,AA47,AA58,AA75,AA85,AA94,AA98,AA103,AA113,AA120)</f>
        <v>3772</v>
      </c>
      <c r="AB12" s="29">
        <f>SUM(AB18,AB27,AB41,AB47,AB58,AB75,AB85,AB94,AB98,AB103,AB113,AB120)</f>
        <v>421</v>
      </c>
    </row>
    <row r="13" spans="1:28" s="4" customFormat="1" ht="22.5" customHeight="1">
      <c r="A13" s="54" t="s">
        <v>15</v>
      </c>
      <c r="B13" s="54"/>
      <c r="C13" s="19">
        <f>D13+E13</f>
        <v>1017330.6011447888</v>
      </c>
      <c r="D13" s="20">
        <f t="shared" si="5"/>
        <v>766743</v>
      </c>
      <c r="E13" s="20">
        <f t="shared" si="6"/>
        <v>250587.6011447888</v>
      </c>
      <c r="F13" s="20">
        <f>G13+H13</f>
        <v>804418.6011447888</v>
      </c>
      <c r="G13" s="21">
        <f>G18+G27+G41+G47</f>
        <v>569793</v>
      </c>
      <c r="H13" s="19">
        <f aca="true" t="shared" si="7" ref="H13:H41">I13+K13+M13+J13+L13</f>
        <v>234625.6011447888</v>
      </c>
      <c r="I13" s="29">
        <f>I18+I27+I41+I47</f>
        <v>129739.1011447888</v>
      </c>
      <c r="J13" s="29">
        <f>J18+J27+J41+J47</f>
        <v>65899</v>
      </c>
      <c r="K13" s="30">
        <f>K18+K27+K41+K47</f>
        <v>31587.5</v>
      </c>
      <c r="L13" s="29">
        <f>L18+L27+L41+L47</f>
        <v>7400</v>
      </c>
      <c r="M13" s="21"/>
      <c r="N13" s="19">
        <f>O13+P13</f>
        <v>137810</v>
      </c>
      <c r="O13" s="20">
        <f>O18+O27+O41+O47</f>
        <v>137810</v>
      </c>
      <c r="P13" s="20"/>
      <c r="Q13" s="29">
        <v>71724</v>
      </c>
      <c r="R13" s="36">
        <f>R18+R27+R41+R47</f>
        <v>56228</v>
      </c>
      <c r="S13" s="20">
        <f>S18+S27+S41+S47</f>
        <v>15496</v>
      </c>
      <c r="T13" s="21">
        <f>T18+T27+T41+T47</f>
        <v>1016</v>
      </c>
      <c r="U13" s="21">
        <f>U18+U27+U41+U47</f>
        <v>971</v>
      </c>
      <c r="V13" s="20">
        <v>45</v>
      </c>
      <c r="W13" s="20">
        <f>W18+W27+W41+W47</f>
        <v>271</v>
      </c>
      <c r="X13" s="29">
        <f>X18+X27+X41+X47</f>
        <v>271</v>
      </c>
      <c r="Y13" s="20">
        <f>Y18+Y27+Y41+Y47</f>
        <v>0</v>
      </c>
      <c r="Z13" s="20">
        <f>AA13+AB13</f>
        <v>2091</v>
      </c>
      <c r="AA13" s="29">
        <v>1670</v>
      </c>
      <c r="AB13" s="20">
        <f>AB18+AB27+AB41+AB47</f>
        <v>421</v>
      </c>
    </row>
    <row r="14" spans="1:28" s="4" customFormat="1" ht="22.5" customHeight="1">
      <c r="A14" s="54" t="s">
        <v>16</v>
      </c>
      <c r="B14" s="54"/>
      <c r="C14" s="19">
        <f>D14+E14</f>
        <v>908552.9913797145</v>
      </c>
      <c r="D14" s="20">
        <f t="shared" si="5"/>
        <v>689796</v>
      </c>
      <c r="E14" s="20">
        <f t="shared" si="6"/>
        <v>218756.99137971448</v>
      </c>
      <c r="F14" s="20">
        <f>G14+H14</f>
        <v>714653.9913797145</v>
      </c>
      <c r="G14" s="21">
        <f>G19+G20+G21+G22+G23+G24+G26+G29+G30+G31+G32+G33+G34+G35+G36+G38+G39+G40+G43+G44+G49+G50</f>
        <v>511859</v>
      </c>
      <c r="H14" s="19">
        <f t="shared" si="7"/>
        <v>202794.99137971448</v>
      </c>
      <c r="I14" s="29">
        <f>I19+I20+I21+I22+I23+I24+I26+I29+I30+I31+I32+I33+I34+I35+I36+I38+I39+I40+I43+I44+I49+I50</f>
        <v>111490.4471632957</v>
      </c>
      <c r="J14" s="29">
        <f>J19+J20+J21+J22+J23+J24+J26+J29+J30+J31+J32+J33+J34+J35+J36+J38+J39+J40+J43+J44+J49+J50</f>
        <v>59460.79421641878</v>
      </c>
      <c r="K14" s="30">
        <f>K19+K20+K21+K22+K23+K24+K26+K29+K30+K31+K32+K33+K34+K35+K36+K38+K39+K40+K43+K44+K49+K50</f>
        <v>26843.75</v>
      </c>
      <c r="L14" s="29">
        <f>L19+L20+L21+L22+L23+L24+L26+L29+L30+L31+L32+L33+L34+L35+L36+L38+L39+L40+L43+L44+L49+L50</f>
        <v>5000</v>
      </c>
      <c r="M14" s="21"/>
      <c r="N14" s="19">
        <f>O14+P14</f>
        <v>125620</v>
      </c>
      <c r="O14" s="20">
        <f>O19+O20+O21+O22+O23+O24+O26+O29+O30+O31+O32+O33+O34+O35+O36+O38+O39+O40+O43+O44+O49+O50</f>
        <v>125620</v>
      </c>
      <c r="P14" s="20"/>
      <c r="Q14" s="29">
        <v>65799</v>
      </c>
      <c r="R14" s="36">
        <f>R19+R20+R21+R22+R23+R24+R26+R29+R30+R31+R32+R33+R34+R35+R36+R38+R39+R40+R43+R44+R49+R50</f>
        <v>50303</v>
      </c>
      <c r="S14" s="20">
        <f>S19+S20+S21+S22+S23+S24+S26+S29+S30+S31+S32+S33+S34+S35+S36+S38+S39+S40+S43+S44+S49+S50</f>
        <v>15496</v>
      </c>
      <c r="T14" s="21">
        <f>T19+T20+T21+T22+T23+T24+T26+T29+T30+T31+T32+T33+T34+T35+T36+T38+T39+T40+T43+T44+T49+T50</f>
        <v>654</v>
      </c>
      <c r="U14" s="21">
        <f>U19+U20+U21+U22+U23+U24+U26+U29+U30+U31+U32+U33+U34+U35+U36+U38+U39+U40+U43+U44+U49+U50</f>
        <v>609</v>
      </c>
      <c r="V14" s="20">
        <v>45</v>
      </c>
      <c r="W14" s="20">
        <f>W19+W20+W21+W22+W23+W24+W26+W29+W30+W31+W32+W33+W34+W35+W36+W38+W39+W40+W43+W44+W49+W50</f>
        <v>112</v>
      </c>
      <c r="X14" s="20">
        <f>X19+X20+X21+X22+X23+X24+X26+X29+X30+X31+X32+X33+X34+X35+X36+X38+X39+X40+X43+X44+X49+X50</f>
        <v>112</v>
      </c>
      <c r="Y14" s="20">
        <f>Y19+Y20+Y21+Y22+Y23+Y24+Y26+Y29+Y30+Y31+Y32+Y33+Y34+Y35+Y36+Y38+Y39+Y40+Y43+Y44+Y49+Y50</f>
        <v>0</v>
      </c>
      <c r="Z14" s="20">
        <f>AA14+AB14</f>
        <v>1714</v>
      </c>
      <c r="AA14" s="21">
        <f>AA19+AA20+AA21+AA22+AA23+AA24+AA26+AA29+AA30+AA31+AA32+AA33+AA34+AA35+AA36+AA38+AA39+AA40+AA43+AA44+AA49+AA50</f>
        <v>1293</v>
      </c>
      <c r="AB14" s="20">
        <f>AB19+AB20+AB21+AB22+AB23+AB24+AB26+AB29+AB30+AB31+AB32+AB33+AB34+AB35+AB36+AB38+AB39+AB40+AB43+AB44+AB49+AB50</f>
        <v>421</v>
      </c>
    </row>
    <row r="15" spans="1:28" s="4" customFormat="1" ht="22.5" customHeight="1">
      <c r="A15" s="54" t="s">
        <v>17</v>
      </c>
      <c r="B15" s="54"/>
      <c r="C15" s="19">
        <f>D15+E15</f>
        <v>987898.6224608168</v>
      </c>
      <c r="D15" s="20">
        <f t="shared" si="5"/>
        <v>730461</v>
      </c>
      <c r="E15" s="20">
        <f t="shared" si="6"/>
        <v>257437.6224608167</v>
      </c>
      <c r="F15" s="20">
        <f>G15+H15</f>
        <v>776669.6224608168</v>
      </c>
      <c r="G15" s="21">
        <f>G18+G27+G41+G49+G50+G61+G62+G77+G78+G86+G87+G88+G95+G96</f>
        <v>535194</v>
      </c>
      <c r="H15" s="19">
        <f t="shared" si="7"/>
        <v>241475.6224608167</v>
      </c>
      <c r="I15" s="29">
        <f>I18+I27+I41+I49+I50+I61+I62+I77+I78+I86+I87+I88+I95+I96</f>
        <v>132604.72293938926</v>
      </c>
      <c r="J15" s="29">
        <f>J18+J27+J41+J49+J50+J61+J62+J77+J78+J86+J87+J88+J95+J96</f>
        <v>61470.89952142743</v>
      </c>
      <c r="K15" s="30">
        <f>K18+K27+K41+K49+K50+K61+K62+K77+K78+K86+K87+K88+K95+K96</f>
        <v>40000</v>
      </c>
      <c r="L15" s="29">
        <f>L18+L27+L41+L49+L50+L61+L62+L77+L78+L86+L87+L88+L95+L96</f>
        <v>7400</v>
      </c>
      <c r="M15" s="21"/>
      <c r="N15" s="19">
        <f>O15+P15</f>
        <v>129050</v>
      </c>
      <c r="O15" s="20">
        <f>O18+O27+O41+O49+O50+O61+O62+O77+O78+O86+O87+O88+O95+O96</f>
        <v>129050</v>
      </c>
      <c r="P15" s="20"/>
      <c r="Q15" s="29">
        <f>R15+S15</f>
        <v>78963</v>
      </c>
      <c r="R15" s="36">
        <f>R18+R27+R41+R49+R50+R61+R62+R77+R78+R86+R87+R88+R95+R96</f>
        <v>63467</v>
      </c>
      <c r="S15" s="20">
        <f>S18+S27+S41+S49+S50</f>
        <v>15496</v>
      </c>
      <c r="T15" s="21">
        <f>T18+T27+T41+T49+T50+T61+T62+T77+T78+T86+T87+T88+T95+T96</f>
        <v>745</v>
      </c>
      <c r="U15" s="21">
        <f>U18+U27+U41+U49+U50+U61+U62+U77+U78+U86+U87+U88+U95+U96</f>
        <v>700</v>
      </c>
      <c r="V15" s="20">
        <v>45</v>
      </c>
      <c r="W15" s="20">
        <f>W19+W20+W21+W22+W23+W24+W25+W26+W29+W30+W31+W32+W33+W34+W35+W36+W37+W38+W39+W40+W43+W44+W45+W46+W49+W50+W61+W62+W77+W78+W86+W87+W88+W95+W96</f>
        <v>112</v>
      </c>
      <c r="X15" s="20">
        <f>X18+X27+X41+X49+X50+X61+X62+X77+X78+X86+X87+X88+X95+X96</f>
        <v>112</v>
      </c>
      <c r="Y15" s="20">
        <f>Y18+Y27+Y41+Y49+Y50+Y61+Y62+Y77+Y78+Y86+Y87+Y88+Y95+Y96</f>
        <v>0</v>
      </c>
      <c r="Z15" s="20">
        <f>AA15+AB15</f>
        <v>2359</v>
      </c>
      <c r="AA15" s="29">
        <v>1938</v>
      </c>
      <c r="AB15" s="20">
        <f>AB18+AB27+AB41+AB49+AB50+AB61+AB62+AB77+AB78+AB86+AB87+AB88+AB95+AB96</f>
        <v>421</v>
      </c>
    </row>
    <row r="16" spans="1:28" s="4" customFormat="1" ht="22.5" customHeight="1">
      <c r="A16" s="54" t="s">
        <v>18</v>
      </c>
      <c r="B16" s="54"/>
      <c r="C16" s="19">
        <f>D16+E16</f>
        <v>406334.37761846546</v>
      </c>
      <c r="D16" s="20">
        <f t="shared" si="5"/>
        <v>314597</v>
      </c>
      <c r="E16" s="20">
        <f t="shared" si="6"/>
        <v>91737.37761846544</v>
      </c>
      <c r="F16" s="20">
        <f>G16+H16</f>
        <v>315033.37761846546</v>
      </c>
      <c r="G16" s="21">
        <f aca="true" t="shared" si="8" ref="G16:O16">G19+G26+G29+G30+G34+G36+G38+G39+G40+G43+G49+G50</f>
        <v>230546</v>
      </c>
      <c r="H16" s="19">
        <f t="shared" si="7"/>
        <v>84487.37761846544</v>
      </c>
      <c r="I16" s="29">
        <f t="shared" si="8"/>
        <v>44670.38626412342</v>
      </c>
      <c r="J16" s="29">
        <f t="shared" si="8"/>
        <v>24129.49135434202</v>
      </c>
      <c r="K16" s="30">
        <f t="shared" si="8"/>
        <v>13687.5</v>
      </c>
      <c r="L16" s="21">
        <f t="shared" si="8"/>
        <v>2000</v>
      </c>
      <c r="M16" s="21"/>
      <c r="N16" s="21">
        <f t="shared" si="8"/>
        <v>58040</v>
      </c>
      <c r="O16" s="21">
        <f t="shared" si="8"/>
        <v>58040</v>
      </c>
      <c r="P16" s="20"/>
      <c r="Q16" s="29">
        <f>Q19+Q26+Q29+Q30+Q34+Q36+Q38+Q39+Q40+Q43+Q49+Q50</f>
        <v>31757</v>
      </c>
      <c r="R16" s="29">
        <f>R19+R26+R29+R30+R34+R36+R38+R39+R40+R43+R49+R50</f>
        <v>24973</v>
      </c>
      <c r="S16" s="21">
        <f>S19+S26+S29+S30+S34+S36+S38+S39+S40+S43+S49+S50</f>
        <v>6784</v>
      </c>
      <c r="T16" s="21">
        <f aca="true" t="shared" si="9" ref="T16:Y16">T19+T26+T29+T30+T34+T36+T38+T39+T40+T43+T49+T50</f>
        <v>313</v>
      </c>
      <c r="U16" s="21">
        <f t="shared" si="9"/>
        <v>268</v>
      </c>
      <c r="V16" s="21">
        <f t="shared" si="9"/>
        <v>45</v>
      </c>
      <c r="W16" s="20">
        <f>X16+Y16</f>
        <v>50</v>
      </c>
      <c r="X16" s="21">
        <f t="shared" si="9"/>
        <v>50</v>
      </c>
      <c r="Y16" s="21">
        <f t="shared" si="9"/>
        <v>0</v>
      </c>
      <c r="Z16" s="20">
        <f>AA16+AB16</f>
        <v>1141</v>
      </c>
      <c r="AA16" s="21">
        <f>AA19+AA26+AA29+AA30+AA34+AA36+AA38+AA39+AA40+AA43+AA49+AA50</f>
        <v>720</v>
      </c>
      <c r="AB16" s="21">
        <f>AB19+AB26+AB29+AB30+AB34+AB36+AB38+AB39+AB40+AB43+AB49+AB50</f>
        <v>421</v>
      </c>
    </row>
    <row r="17" spans="1:28" s="4" customFormat="1" ht="22.5" customHeight="1">
      <c r="A17" s="18" t="s">
        <v>19</v>
      </c>
      <c r="B17" s="22" t="s">
        <v>55</v>
      </c>
      <c r="C17" s="19">
        <f aca="true" t="shared" si="10" ref="C17:C46">D17+E17</f>
        <v>4179</v>
      </c>
      <c r="D17" s="20">
        <f t="shared" si="5"/>
        <v>2147</v>
      </c>
      <c r="E17" s="20">
        <f t="shared" si="6"/>
        <v>2032</v>
      </c>
      <c r="F17" s="20">
        <v>4179</v>
      </c>
      <c r="G17" s="21">
        <v>2147</v>
      </c>
      <c r="H17" s="19">
        <f t="shared" si="7"/>
        <v>2032</v>
      </c>
      <c r="I17" s="29"/>
      <c r="J17" s="29"/>
      <c r="K17" s="30"/>
      <c r="L17" s="29"/>
      <c r="M17" s="21">
        <v>2032</v>
      </c>
      <c r="N17" s="19"/>
      <c r="O17" s="20"/>
      <c r="P17" s="20"/>
      <c r="Q17" s="29"/>
      <c r="R17" s="29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4" customFormat="1" ht="22.5" customHeight="1">
      <c r="A18" s="18" t="s">
        <v>20</v>
      </c>
      <c r="B18" s="22" t="s">
        <v>21</v>
      </c>
      <c r="C18" s="19">
        <f t="shared" si="10"/>
        <v>357936.1460536589</v>
      </c>
      <c r="D18" s="20">
        <f aca="true" t="shared" si="11" ref="D18:D46">SUM(G18+O18+R18+U18+X18+AA18)</f>
        <v>271553</v>
      </c>
      <c r="E18" s="20">
        <f aca="true" t="shared" si="12" ref="E18:E46">H18+P18+V18+Y18+AB18+S18</f>
        <v>86383.14605365893</v>
      </c>
      <c r="F18" s="20">
        <f aca="true" t="shared" si="13" ref="F18:F41">G18+H18</f>
        <v>287466.1460536589</v>
      </c>
      <c r="G18" s="20">
        <f>SUM(G19:G26)</f>
        <v>206817</v>
      </c>
      <c r="H18" s="19">
        <f t="shared" si="7"/>
        <v>80649.14605365893</v>
      </c>
      <c r="I18" s="29">
        <f>SUM(I19:I26)</f>
        <v>45073.347787133454</v>
      </c>
      <c r="J18" s="29">
        <f>SUM(J19:J26)</f>
        <v>23569.54826652548</v>
      </c>
      <c r="K18" s="30">
        <f>SUM(K19:K26)</f>
        <v>10006.25</v>
      </c>
      <c r="L18" s="21">
        <f>SUM(L19:L26)</f>
        <v>2000</v>
      </c>
      <c r="M18" s="21"/>
      <c r="N18" s="19">
        <f aca="true" t="shared" si="14" ref="N18:N41">O18+P18</f>
        <v>49070</v>
      </c>
      <c r="O18" s="20">
        <f>SUM(O19:O26)</f>
        <v>49070</v>
      </c>
      <c r="P18" s="20"/>
      <c r="Q18" s="36">
        <f>S18+R18</f>
        <v>20763</v>
      </c>
      <c r="R18" s="36">
        <f>SUM(R19:R26)</f>
        <v>15119</v>
      </c>
      <c r="S18" s="20">
        <v>5644</v>
      </c>
      <c r="T18" s="20">
        <v>0</v>
      </c>
      <c r="U18" s="20">
        <v>0</v>
      </c>
      <c r="V18" s="20">
        <v>0</v>
      </c>
      <c r="W18" s="20">
        <f>X18+Y18</f>
        <v>62</v>
      </c>
      <c r="X18" s="20">
        <v>62</v>
      </c>
      <c r="Y18" s="20">
        <v>0</v>
      </c>
      <c r="Z18" s="20">
        <f aca="true" t="shared" si="15" ref="Z18:Z39">AA18+AB18</f>
        <v>575</v>
      </c>
      <c r="AA18" s="29">
        <f>SUM(AA19:AA26)</f>
        <v>485</v>
      </c>
      <c r="AB18" s="20">
        <f>SUM(AB19:AB26)</f>
        <v>90</v>
      </c>
    </row>
    <row r="19" spans="1:28" s="2" customFormat="1" ht="22.5" customHeight="1">
      <c r="A19" s="23">
        <v>1</v>
      </c>
      <c r="B19" s="24" t="s">
        <v>56</v>
      </c>
      <c r="C19" s="25">
        <f t="shared" si="10"/>
        <v>65460.50514921864</v>
      </c>
      <c r="D19" s="25">
        <f t="shared" si="11"/>
        <v>51766</v>
      </c>
      <c r="E19" s="25">
        <f t="shared" si="12"/>
        <v>13694.50514921864</v>
      </c>
      <c r="F19" s="25">
        <f t="shared" si="13"/>
        <v>50307.50514921864</v>
      </c>
      <c r="G19" s="25">
        <v>37910</v>
      </c>
      <c r="H19" s="25">
        <f t="shared" si="7"/>
        <v>12397.50514921864</v>
      </c>
      <c r="I19" s="25">
        <v>7058.621052253142</v>
      </c>
      <c r="J19" s="25">
        <v>3757.6340969654975</v>
      </c>
      <c r="K19" s="31">
        <v>1581.25</v>
      </c>
      <c r="L19" s="25">
        <v>0</v>
      </c>
      <c r="M19" s="25"/>
      <c r="N19" s="25">
        <f t="shared" si="14"/>
        <v>9280</v>
      </c>
      <c r="O19" s="25">
        <v>9280</v>
      </c>
      <c r="P19" s="25"/>
      <c r="Q19" s="37">
        <f aca="true" t="shared" si="16" ref="Q19:Q41">S19+R19</f>
        <v>5709</v>
      </c>
      <c r="R19" s="37">
        <v>4502</v>
      </c>
      <c r="S19" s="25">
        <v>1207</v>
      </c>
      <c r="T19" s="25"/>
      <c r="U19" s="25"/>
      <c r="V19" s="25"/>
      <c r="W19" s="25">
        <f>X19+Y19</f>
        <v>0</v>
      </c>
      <c r="X19" s="25">
        <v>0</v>
      </c>
      <c r="Y19" s="25"/>
      <c r="Z19" s="25">
        <f t="shared" si="15"/>
        <v>164</v>
      </c>
      <c r="AA19" s="25">
        <v>74</v>
      </c>
      <c r="AB19" s="25">
        <v>90</v>
      </c>
    </row>
    <row r="20" spans="1:28" s="2" customFormat="1" ht="22.5" customHeight="1">
      <c r="A20" s="23">
        <v>2</v>
      </c>
      <c r="B20" s="24" t="s">
        <v>57</v>
      </c>
      <c r="C20" s="25">
        <f t="shared" si="10"/>
        <v>80986.85395609878</v>
      </c>
      <c r="D20" s="25">
        <f t="shared" si="11"/>
        <v>60796</v>
      </c>
      <c r="E20" s="25">
        <f t="shared" si="12"/>
        <v>20190.853956098785</v>
      </c>
      <c r="F20" s="25">
        <f t="shared" si="13"/>
        <v>67032.85395609878</v>
      </c>
      <c r="G20" s="25">
        <v>48041</v>
      </c>
      <c r="H20" s="25">
        <f t="shared" si="7"/>
        <v>18991.853956098785</v>
      </c>
      <c r="I20" s="25">
        <v>11322.43591344951</v>
      </c>
      <c r="J20" s="25">
        <v>6088.168042649273</v>
      </c>
      <c r="K20" s="31">
        <v>1581.25</v>
      </c>
      <c r="L20" s="25">
        <v>0</v>
      </c>
      <c r="M20" s="25"/>
      <c r="N20" s="25">
        <f t="shared" si="14"/>
        <v>10400</v>
      </c>
      <c r="O20" s="25">
        <v>10400</v>
      </c>
      <c r="P20" s="25"/>
      <c r="Q20" s="37">
        <f t="shared" si="16"/>
        <v>3457</v>
      </c>
      <c r="R20" s="37">
        <v>2258</v>
      </c>
      <c r="S20" s="25">
        <v>1199</v>
      </c>
      <c r="T20" s="25"/>
      <c r="U20" s="25"/>
      <c r="V20" s="25"/>
      <c r="W20" s="25">
        <f aca="true" t="shared" si="17" ref="W20:W49">X20+Y20</f>
        <v>0</v>
      </c>
      <c r="X20" s="25">
        <v>0</v>
      </c>
      <c r="Y20" s="25"/>
      <c r="Z20" s="25">
        <f t="shared" si="15"/>
        <v>97</v>
      </c>
      <c r="AA20" s="25">
        <v>97</v>
      </c>
      <c r="AB20" s="25">
        <v>0</v>
      </c>
    </row>
    <row r="21" spans="1:28" s="2" customFormat="1" ht="22.5" customHeight="1">
      <c r="A21" s="23">
        <v>3</v>
      </c>
      <c r="B21" s="24" t="s">
        <v>58</v>
      </c>
      <c r="C21" s="25">
        <f t="shared" si="10"/>
        <v>39407.39877961675</v>
      </c>
      <c r="D21" s="25">
        <f t="shared" si="11"/>
        <v>28934</v>
      </c>
      <c r="E21" s="25">
        <f t="shared" si="12"/>
        <v>10473.398779616751</v>
      </c>
      <c r="F21" s="25">
        <f t="shared" si="13"/>
        <v>28757.39877961675</v>
      </c>
      <c r="G21" s="25">
        <v>19419</v>
      </c>
      <c r="H21" s="25">
        <f t="shared" si="7"/>
        <v>9338.398779616751</v>
      </c>
      <c r="I21" s="25">
        <v>5440.321787970974</v>
      </c>
      <c r="J21" s="25">
        <v>2848.076991645778</v>
      </c>
      <c r="K21" s="31">
        <v>1050</v>
      </c>
      <c r="L21" s="25">
        <v>0</v>
      </c>
      <c r="M21" s="25"/>
      <c r="N21" s="25">
        <f t="shared" si="14"/>
        <v>5240</v>
      </c>
      <c r="O21" s="25">
        <v>5240</v>
      </c>
      <c r="P21" s="25"/>
      <c r="Q21" s="37">
        <f t="shared" si="16"/>
        <v>5292</v>
      </c>
      <c r="R21" s="37">
        <v>4157</v>
      </c>
      <c r="S21" s="25">
        <v>1135</v>
      </c>
      <c r="T21" s="25"/>
      <c r="U21" s="25"/>
      <c r="V21" s="25"/>
      <c r="W21" s="25">
        <f t="shared" si="17"/>
        <v>62</v>
      </c>
      <c r="X21" s="25">
        <v>62</v>
      </c>
      <c r="Y21" s="25"/>
      <c r="Z21" s="25">
        <f t="shared" si="15"/>
        <v>56</v>
      </c>
      <c r="AA21" s="25">
        <v>56</v>
      </c>
      <c r="AB21" s="25">
        <v>0</v>
      </c>
    </row>
    <row r="22" spans="1:28" s="2" customFormat="1" ht="22.5" customHeight="1">
      <c r="A22" s="23">
        <v>4</v>
      </c>
      <c r="B22" s="24" t="s">
        <v>59</v>
      </c>
      <c r="C22" s="25">
        <f t="shared" si="10"/>
        <v>41102.958962628065</v>
      </c>
      <c r="D22" s="25">
        <f t="shared" si="11"/>
        <v>30400</v>
      </c>
      <c r="E22" s="25">
        <f t="shared" si="12"/>
        <v>10702.958962628069</v>
      </c>
      <c r="F22" s="25">
        <f t="shared" si="13"/>
        <v>33139.958962628065</v>
      </c>
      <c r="G22" s="25">
        <v>23066</v>
      </c>
      <c r="H22" s="25">
        <f t="shared" si="7"/>
        <v>10073.958962628069</v>
      </c>
      <c r="I22" s="25">
        <v>4921.254329584042</v>
      </c>
      <c r="J22" s="25">
        <v>2571.4546330440267</v>
      </c>
      <c r="K22" s="31">
        <v>1581.25</v>
      </c>
      <c r="L22" s="25">
        <v>1000</v>
      </c>
      <c r="M22" s="25"/>
      <c r="N22" s="25">
        <f t="shared" si="14"/>
        <v>6050</v>
      </c>
      <c r="O22" s="25">
        <v>6050</v>
      </c>
      <c r="P22" s="25"/>
      <c r="Q22" s="37">
        <f t="shared" si="16"/>
        <v>1817</v>
      </c>
      <c r="R22" s="37">
        <v>1188</v>
      </c>
      <c r="S22" s="25">
        <v>629</v>
      </c>
      <c r="T22" s="25"/>
      <c r="U22" s="25"/>
      <c r="V22" s="25"/>
      <c r="W22" s="25">
        <f t="shared" si="17"/>
        <v>0</v>
      </c>
      <c r="X22" s="25">
        <v>0</v>
      </c>
      <c r="Y22" s="25"/>
      <c r="Z22" s="25">
        <f t="shared" si="15"/>
        <v>96</v>
      </c>
      <c r="AA22" s="25">
        <v>96</v>
      </c>
      <c r="AB22" s="25">
        <v>0</v>
      </c>
    </row>
    <row r="23" spans="1:28" s="2" customFormat="1" ht="22.5" customHeight="1">
      <c r="A23" s="23">
        <v>5</v>
      </c>
      <c r="B23" s="24" t="s">
        <v>60</v>
      </c>
      <c r="C23" s="25">
        <f t="shared" si="10"/>
        <v>38024.707614612365</v>
      </c>
      <c r="D23" s="25">
        <f t="shared" si="11"/>
        <v>29834</v>
      </c>
      <c r="E23" s="25">
        <f t="shared" si="12"/>
        <v>8190.707614612367</v>
      </c>
      <c r="F23" s="25">
        <f t="shared" si="13"/>
        <v>30842.707614612365</v>
      </c>
      <c r="G23" s="25">
        <v>23076</v>
      </c>
      <c r="H23" s="25">
        <f t="shared" si="7"/>
        <v>7766.707614612367</v>
      </c>
      <c r="I23" s="25">
        <v>4425.49064187716</v>
      </c>
      <c r="J23" s="25">
        <v>2291.216972735208</v>
      </c>
      <c r="K23" s="31">
        <v>1050</v>
      </c>
      <c r="L23" s="25">
        <v>0</v>
      </c>
      <c r="M23" s="25"/>
      <c r="N23" s="25">
        <f t="shared" si="14"/>
        <v>5920</v>
      </c>
      <c r="O23" s="25">
        <v>5920</v>
      </c>
      <c r="P23" s="25"/>
      <c r="Q23" s="37">
        <f t="shared" si="16"/>
        <v>1214</v>
      </c>
      <c r="R23" s="37">
        <v>790</v>
      </c>
      <c r="S23" s="25">
        <v>424</v>
      </c>
      <c r="T23" s="25"/>
      <c r="U23" s="25"/>
      <c r="V23" s="25"/>
      <c r="W23" s="25">
        <f t="shared" si="17"/>
        <v>0</v>
      </c>
      <c r="X23" s="25">
        <v>0</v>
      </c>
      <c r="Y23" s="25"/>
      <c r="Z23" s="25">
        <f t="shared" si="15"/>
        <v>48</v>
      </c>
      <c r="AA23" s="25">
        <v>48</v>
      </c>
      <c r="AB23" s="25">
        <v>0</v>
      </c>
    </row>
    <row r="24" spans="1:28" s="2" customFormat="1" ht="22.5" customHeight="1">
      <c r="A24" s="23">
        <v>6</v>
      </c>
      <c r="B24" s="24" t="s">
        <v>61</v>
      </c>
      <c r="C24" s="25">
        <f t="shared" si="10"/>
        <v>44287.38216061389</v>
      </c>
      <c r="D24" s="25">
        <f t="shared" si="11"/>
        <v>32670</v>
      </c>
      <c r="E24" s="25">
        <f t="shared" si="12"/>
        <v>11617.382160613888</v>
      </c>
      <c r="F24" s="25">
        <f t="shared" si="13"/>
        <v>36389.38216061389</v>
      </c>
      <c r="G24" s="25">
        <v>25369</v>
      </c>
      <c r="H24" s="25">
        <f t="shared" si="7"/>
        <v>11020.382160613888</v>
      </c>
      <c r="I24" s="25">
        <v>5510.959767551828</v>
      </c>
      <c r="J24" s="25">
        <v>2928.1723930620597</v>
      </c>
      <c r="K24" s="31">
        <v>1581.25</v>
      </c>
      <c r="L24" s="25">
        <v>1000</v>
      </c>
      <c r="M24" s="25"/>
      <c r="N24" s="25">
        <f t="shared" si="14"/>
        <v>5910</v>
      </c>
      <c r="O24" s="25">
        <v>5910</v>
      </c>
      <c r="P24" s="25"/>
      <c r="Q24" s="37">
        <f t="shared" si="16"/>
        <v>1929</v>
      </c>
      <c r="R24" s="37">
        <v>1332</v>
      </c>
      <c r="S24" s="25">
        <v>597</v>
      </c>
      <c r="T24" s="25"/>
      <c r="U24" s="25"/>
      <c r="V24" s="25"/>
      <c r="W24" s="25">
        <f t="shared" si="17"/>
        <v>0</v>
      </c>
      <c r="X24" s="25">
        <v>0</v>
      </c>
      <c r="Y24" s="25"/>
      <c r="Z24" s="25">
        <f t="shared" si="15"/>
        <v>59</v>
      </c>
      <c r="AA24" s="25">
        <v>59</v>
      </c>
      <c r="AB24" s="25">
        <v>0</v>
      </c>
    </row>
    <row r="25" spans="1:28" s="2" customFormat="1" ht="22.5" customHeight="1">
      <c r="A25" s="23">
        <v>7</v>
      </c>
      <c r="B25" s="24" t="s">
        <v>62</v>
      </c>
      <c r="C25" s="25">
        <f t="shared" si="10"/>
        <v>3901.870687019886</v>
      </c>
      <c r="D25" s="25">
        <f t="shared" si="11"/>
        <v>2330</v>
      </c>
      <c r="E25" s="25">
        <f t="shared" si="12"/>
        <v>1571.8706870198862</v>
      </c>
      <c r="F25" s="25">
        <f t="shared" si="13"/>
        <v>3126.870687019886</v>
      </c>
      <c r="G25" s="25">
        <v>1555</v>
      </c>
      <c r="H25" s="25">
        <f t="shared" si="7"/>
        <v>1571.8706870198862</v>
      </c>
      <c r="I25" s="25">
        <v>1350.4719081956773</v>
      </c>
      <c r="J25" s="25">
        <v>221.39877882420896</v>
      </c>
      <c r="K25" s="31">
        <v>0</v>
      </c>
      <c r="L25" s="25">
        <v>0</v>
      </c>
      <c r="M25" s="25"/>
      <c r="N25" s="25">
        <f t="shared" si="14"/>
        <v>720</v>
      </c>
      <c r="O25" s="25">
        <v>720</v>
      </c>
      <c r="P25" s="25"/>
      <c r="Q25" s="37">
        <f t="shared" si="16"/>
        <v>0</v>
      </c>
      <c r="R25" s="37">
        <v>0</v>
      </c>
      <c r="S25" s="25">
        <v>0</v>
      </c>
      <c r="T25" s="25"/>
      <c r="U25" s="25"/>
      <c r="V25" s="25"/>
      <c r="W25" s="25">
        <f t="shared" si="17"/>
        <v>0</v>
      </c>
      <c r="X25" s="25">
        <v>0</v>
      </c>
      <c r="Y25" s="25"/>
      <c r="Z25" s="25">
        <v>55</v>
      </c>
      <c r="AA25" s="25">
        <v>55</v>
      </c>
      <c r="AB25" s="25">
        <v>0</v>
      </c>
    </row>
    <row r="26" spans="1:28" s="2" customFormat="1" ht="22.5" customHeight="1">
      <c r="A26" s="23">
        <v>8</v>
      </c>
      <c r="B26" s="24" t="s">
        <v>63</v>
      </c>
      <c r="C26" s="25">
        <f t="shared" si="10"/>
        <v>44764.46874385055</v>
      </c>
      <c r="D26" s="25">
        <f t="shared" si="11"/>
        <v>34823</v>
      </c>
      <c r="E26" s="25">
        <f t="shared" si="12"/>
        <v>9941.46874385055</v>
      </c>
      <c r="F26" s="25">
        <f t="shared" si="13"/>
        <v>37869.46874385055</v>
      </c>
      <c r="G26" s="25">
        <v>28381</v>
      </c>
      <c r="H26" s="25">
        <f t="shared" si="7"/>
        <v>9488.46874385055</v>
      </c>
      <c r="I26" s="25">
        <v>5043.7923862511225</v>
      </c>
      <c r="J26" s="25">
        <v>2863.426357599428</v>
      </c>
      <c r="K26" s="31">
        <v>1581.25</v>
      </c>
      <c r="L26" s="25">
        <v>0</v>
      </c>
      <c r="M26" s="25"/>
      <c r="N26" s="25">
        <f t="shared" si="14"/>
        <v>5550</v>
      </c>
      <c r="O26" s="25">
        <v>5550</v>
      </c>
      <c r="P26" s="25"/>
      <c r="Q26" s="37">
        <f t="shared" si="16"/>
        <v>1345</v>
      </c>
      <c r="R26" s="37">
        <v>892</v>
      </c>
      <c r="S26" s="25">
        <v>453</v>
      </c>
      <c r="T26" s="25"/>
      <c r="U26" s="25"/>
      <c r="V26" s="25"/>
      <c r="W26" s="25">
        <f t="shared" si="17"/>
        <v>0</v>
      </c>
      <c r="X26" s="25">
        <v>0</v>
      </c>
      <c r="Y26" s="25"/>
      <c r="Z26" s="25">
        <v>0</v>
      </c>
      <c r="AA26" s="25">
        <v>0</v>
      </c>
      <c r="AB26" s="25">
        <v>0</v>
      </c>
    </row>
    <row r="27" spans="1:28" s="4" customFormat="1" ht="22.5" customHeight="1">
      <c r="A27" s="18" t="s">
        <v>22</v>
      </c>
      <c r="B27" s="22" t="s">
        <v>23</v>
      </c>
      <c r="C27" s="19">
        <f t="shared" si="10"/>
        <v>448110.6075261603</v>
      </c>
      <c r="D27" s="20">
        <f t="shared" si="11"/>
        <v>337256</v>
      </c>
      <c r="E27" s="20">
        <f t="shared" si="12"/>
        <v>110854.60752616034</v>
      </c>
      <c r="F27" s="20">
        <f t="shared" si="13"/>
        <v>355740.6075261603</v>
      </c>
      <c r="G27" s="21">
        <f>SUM(G28:G40)</f>
        <v>252063</v>
      </c>
      <c r="H27" s="19">
        <f t="shared" si="7"/>
        <v>103677.60752616034</v>
      </c>
      <c r="I27" s="29">
        <f>SUM(I28:I40)</f>
        <v>59807.818421708595</v>
      </c>
      <c r="J27" s="29">
        <f>SUM(J29:J40)</f>
        <v>30244.789104451746</v>
      </c>
      <c r="K27" s="30">
        <f>SUM(K28:K40)</f>
        <v>12625</v>
      </c>
      <c r="L27" s="21">
        <f>SUM(L28:L40)</f>
        <v>1000</v>
      </c>
      <c r="M27" s="21"/>
      <c r="N27" s="19">
        <f t="shared" si="14"/>
        <v>62570</v>
      </c>
      <c r="O27" s="20">
        <f>SUM(O28:O40)</f>
        <v>62570</v>
      </c>
      <c r="P27" s="20"/>
      <c r="Q27" s="36">
        <f t="shared" si="16"/>
        <v>28075</v>
      </c>
      <c r="R27" s="36">
        <f>SUM(R28:R40)</f>
        <v>21274</v>
      </c>
      <c r="S27" s="20">
        <f>SUM(S28:S40)</f>
        <v>6801</v>
      </c>
      <c r="T27" s="20">
        <f>U27+V27</f>
        <v>404</v>
      </c>
      <c r="U27" s="20">
        <v>359</v>
      </c>
      <c r="V27" s="20">
        <f>SUM(V28:V40)</f>
        <v>45</v>
      </c>
      <c r="W27" s="20">
        <f t="shared" si="17"/>
        <v>50</v>
      </c>
      <c r="X27" s="20">
        <v>50</v>
      </c>
      <c r="Y27" s="20"/>
      <c r="Z27" s="20">
        <f t="shared" si="15"/>
        <v>1271</v>
      </c>
      <c r="AA27" s="21">
        <f>SUM(AA28:AA40)</f>
        <v>940</v>
      </c>
      <c r="AB27" s="20">
        <f>SUM(AB28:AB39)</f>
        <v>331</v>
      </c>
    </row>
    <row r="28" spans="1:28" s="4" customFormat="1" ht="22.5" customHeight="1">
      <c r="A28" s="23">
        <v>9</v>
      </c>
      <c r="B28" s="24" t="s">
        <v>64</v>
      </c>
      <c r="C28" s="25">
        <f t="shared" si="10"/>
        <v>113</v>
      </c>
      <c r="D28" s="25">
        <f t="shared" si="11"/>
        <v>113</v>
      </c>
      <c r="E28" s="25">
        <f t="shared" si="12"/>
        <v>0</v>
      </c>
      <c r="F28" s="25">
        <f t="shared" si="13"/>
        <v>0</v>
      </c>
      <c r="G28" s="25">
        <v>0</v>
      </c>
      <c r="H28" s="25">
        <f t="shared" si="7"/>
        <v>0</v>
      </c>
      <c r="I28" s="25">
        <v>0</v>
      </c>
      <c r="J28" s="25">
        <v>0</v>
      </c>
      <c r="K28" s="31">
        <v>0</v>
      </c>
      <c r="L28" s="25">
        <v>0</v>
      </c>
      <c r="M28" s="25"/>
      <c r="N28" s="25">
        <v>0</v>
      </c>
      <c r="O28" s="25">
        <v>0</v>
      </c>
      <c r="P28" s="25"/>
      <c r="Q28" s="37">
        <f t="shared" si="16"/>
        <v>0</v>
      </c>
      <c r="R28" s="37">
        <v>0</v>
      </c>
      <c r="S28" s="25">
        <v>0</v>
      </c>
      <c r="T28" s="25"/>
      <c r="U28" s="25"/>
      <c r="V28" s="25"/>
      <c r="W28" s="25">
        <f t="shared" si="17"/>
        <v>0</v>
      </c>
      <c r="X28" s="25">
        <v>0</v>
      </c>
      <c r="Y28" s="25"/>
      <c r="Z28" s="25">
        <v>113</v>
      </c>
      <c r="AA28" s="25">
        <v>113</v>
      </c>
      <c r="AB28" s="25">
        <v>0</v>
      </c>
    </row>
    <row r="29" spans="1:28" s="2" customFormat="1" ht="22.5" customHeight="1">
      <c r="A29" s="23">
        <v>10</v>
      </c>
      <c r="B29" s="24" t="s">
        <v>65</v>
      </c>
      <c r="C29" s="25">
        <f t="shared" si="10"/>
        <v>37579.11766763418</v>
      </c>
      <c r="D29" s="25">
        <f t="shared" si="11"/>
        <v>28655</v>
      </c>
      <c r="E29" s="25">
        <f t="shared" si="12"/>
        <v>8924.117667634177</v>
      </c>
      <c r="F29" s="25">
        <f t="shared" si="13"/>
        <v>30532.11766763418</v>
      </c>
      <c r="G29" s="25">
        <v>22060</v>
      </c>
      <c r="H29" s="25">
        <f t="shared" si="7"/>
        <v>8472.117667634177</v>
      </c>
      <c r="I29" s="25">
        <v>4468.82580578846</v>
      </c>
      <c r="J29" s="25">
        <v>2422.0418618457165</v>
      </c>
      <c r="K29" s="31">
        <v>1581.25</v>
      </c>
      <c r="L29" s="25">
        <v>0</v>
      </c>
      <c r="M29" s="25"/>
      <c r="N29" s="25">
        <f t="shared" si="14"/>
        <v>5440</v>
      </c>
      <c r="O29" s="25">
        <v>5440</v>
      </c>
      <c r="P29" s="25"/>
      <c r="Q29" s="37">
        <f t="shared" si="16"/>
        <v>1607</v>
      </c>
      <c r="R29" s="37">
        <v>1155</v>
      </c>
      <c r="S29" s="25">
        <v>452</v>
      </c>
      <c r="T29" s="25"/>
      <c r="U29" s="25"/>
      <c r="V29" s="25"/>
      <c r="W29" s="25">
        <f t="shared" si="17"/>
        <v>0</v>
      </c>
      <c r="X29" s="25">
        <v>0</v>
      </c>
      <c r="Y29" s="25"/>
      <c r="Z29" s="25">
        <v>0</v>
      </c>
      <c r="AA29" s="25">
        <v>0</v>
      </c>
      <c r="AB29" s="25">
        <v>0</v>
      </c>
    </row>
    <row r="30" spans="1:28" s="2" customFormat="1" ht="22.5" customHeight="1">
      <c r="A30" s="23">
        <v>11</v>
      </c>
      <c r="B30" s="24" t="s">
        <v>66</v>
      </c>
      <c r="C30" s="25">
        <f t="shared" si="10"/>
        <v>56034.56245518494</v>
      </c>
      <c r="D30" s="25">
        <f t="shared" si="11"/>
        <v>44047</v>
      </c>
      <c r="E30" s="25">
        <f t="shared" si="12"/>
        <v>11987.562455184938</v>
      </c>
      <c r="F30" s="25">
        <f t="shared" si="13"/>
        <v>45745.56245518494</v>
      </c>
      <c r="G30" s="25">
        <v>34347</v>
      </c>
      <c r="H30" s="25">
        <f t="shared" si="7"/>
        <v>11398.562455184938</v>
      </c>
      <c r="I30" s="25">
        <v>6681.460654208999</v>
      </c>
      <c r="J30" s="25">
        <v>3667.101800975939</v>
      </c>
      <c r="K30" s="31">
        <v>1050</v>
      </c>
      <c r="L30" s="25">
        <v>0</v>
      </c>
      <c r="M30" s="25"/>
      <c r="N30" s="25">
        <f t="shared" si="14"/>
        <v>8290</v>
      </c>
      <c r="O30" s="25">
        <v>8290</v>
      </c>
      <c r="P30" s="25"/>
      <c r="Q30" s="37">
        <f t="shared" si="16"/>
        <v>1900</v>
      </c>
      <c r="R30" s="37">
        <v>1311</v>
      </c>
      <c r="S30" s="25">
        <v>589</v>
      </c>
      <c r="T30" s="25"/>
      <c r="U30" s="25"/>
      <c r="V30" s="25"/>
      <c r="W30" s="25">
        <f t="shared" si="17"/>
        <v>0</v>
      </c>
      <c r="X30" s="25">
        <v>0</v>
      </c>
      <c r="Y30" s="25"/>
      <c r="Z30" s="25">
        <f t="shared" si="15"/>
        <v>99</v>
      </c>
      <c r="AA30" s="25">
        <v>99</v>
      </c>
      <c r="AB30" s="25">
        <v>0</v>
      </c>
    </row>
    <row r="31" spans="1:28" s="2" customFormat="1" ht="22.5" customHeight="1">
      <c r="A31" s="23">
        <v>12</v>
      </c>
      <c r="B31" s="24" t="s">
        <v>67</v>
      </c>
      <c r="C31" s="25">
        <f t="shared" si="10"/>
        <v>52811.78870994647</v>
      </c>
      <c r="D31" s="25">
        <f t="shared" si="11"/>
        <v>40737</v>
      </c>
      <c r="E31" s="25">
        <f t="shared" si="12"/>
        <v>12074.788709946468</v>
      </c>
      <c r="F31" s="25">
        <f t="shared" si="13"/>
        <v>44032.78870994647</v>
      </c>
      <c r="G31" s="25">
        <v>32536</v>
      </c>
      <c r="H31" s="25">
        <f t="shared" si="7"/>
        <v>11496.788709946468</v>
      </c>
      <c r="I31" s="25">
        <v>6406.627253582182</v>
      </c>
      <c r="J31" s="25">
        <v>3508.9114563642856</v>
      </c>
      <c r="K31" s="31">
        <v>1581.25</v>
      </c>
      <c r="L31" s="25">
        <v>0</v>
      </c>
      <c r="M31" s="25"/>
      <c r="N31" s="25">
        <f t="shared" si="14"/>
        <v>6800</v>
      </c>
      <c r="O31" s="25">
        <v>6800</v>
      </c>
      <c r="P31" s="25"/>
      <c r="Q31" s="37">
        <f t="shared" si="16"/>
        <v>1901</v>
      </c>
      <c r="R31" s="37">
        <v>1323</v>
      </c>
      <c r="S31" s="25">
        <v>578</v>
      </c>
      <c r="T31" s="25"/>
      <c r="U31" s="25"/>
      <c r="V31" s="25"/>
      <c r="W31" s="25">
        <f t="shared" si="17"/>
        <v>0</v>
      </c>
      <c r="X31" s="25">
        <v>0</v>
      </c>
      <c r="Y31" s="25"/>
      <c r="Z31" s="25">
        <f t="shared" si="15"/>
        <v>78</v>
      </c>
      <c r="AA31" s="25">
        <v>78</v>
      </c>
      <c r="AB31" s="25">
        <v>0</v>
      </c>
    </row>
    <row r="32" spans="1:28" s="2" customFormat="1" ht="22.5" customHeight="1">
      <c r="A32" s="23">
        <v>13</v>
      </c>
      <c r="B32" s="24" t="s">
        <v>68</v>
      </c>
      <c r="C32" s="25">
        <f t="shared" si="10"/>
        <v>65351.838661581656</v>
      </c>
      <c r="D32" s="25">
        <f t="shared" si="11"/>
        <v>48011</v>
      </c>
      <c r="E32" s="25">
        <f t="shared" si="12"/>
        <v>17340.838661581653</v>
      </c>
      <c r="F32" s="25">
        <f t="shared" si="13"/>
        <v>52154.838661581656</v>
      </c>
      <c r="G32" s="25">
        <v>35942</v>
      </c>
      <c r="H32" s="25">
        <f t="shared" si="7"/>
        <v>16212.838661581653</v>
      </c>
      <c r="I32" s="25">
        <v>9994.136928989477</v>
      </c>
      <c r="J32" s="25">
        <v>5168.701732592175</v>
      </c>
      <c r="K32" s="31">
        <v>1050</v>
      </c>
      <c r="L32" s="25">
        <v>0</v>
      </c>
      <c r="M32" s="25"/>
      <c r="N32" s="25">
        <f t="shared" si="14"/>
        <v>9450</v>
      </c>
      <c r="O32" s="25">
        <v>9450</v>
      </c>
      <c r="P32" s="25"/>
      <c r="Q32" s="37">
        <f t="shared" si="16"/>
        <v>3704</v>
      </c>
      <c r="R32" s="37">
        <v>2576</v>
      </c>
      <c r="S32" s="25">
        <v>1128</v>
      </c>
      <c r="T32" s="25"/>
      <c r="U32" s="25"/>
      <c r="V32" s="25"/>
      <c r="W32" s="25">
        <f t="shared" si="17"/>
        <v>0</v>
      </c>
      <c r="X32" s="25">
        <v>0</v>
      </c>
      <c r="Y32" s="25"/>
      <c r="Z32" s="25">
        <f t="shared" si="15"/>
        <v>43</v>
      </c>
      <c r="AA32" s="25">
        <v>43</v>
      </c>
      <c r="AB32" s="25">
        <v>0</v>
      </c>
    </row>
    <row r="33" spans="1:28" s="2" customFormat="1" ht="22.5" customHeight="1">
      <c r="A33" s="23">
        <v>14</v>
      </c>
      <c r="B33" s="24" t="s">
        <v>69</v>
      </c>
      <c r="C33" s="25">
        <f t="shared" si="10"/>
        <v>54588.88505295274</v>
      </c>
      <c r="D33" s="25">
        <f t="shared" si="11"/>
        <v>40216</v>
      </c>
      <c r="E33" s="25">
        <f t="shared" si="12"/>
        <v>14372.885052952743</v>
      </c>
      <c r="F33" s="25">
        <f t="shared" si="13"/>
        <v>41780.88505295274</v>
      </c>
      <c r="G33" s="25">
        <v>28681</v>
      </c>
      <c r="H33" s="25">
        <f t="shared" si="7"/>
        <v>13099.885052952743</v>
      </c>
      <c r="I33" s="25">
        <v>7899.36417895878</v>
      </c>
      <c r="J33" s="25">
        <v>4150.520873993963</v>
      </c>
      <c r="K33" s="31">
        <v>1050</v>
      </c>
      <c r="L33" s="25">
        <v>0</v>
      </c>
      <c r="M33" s="25"/>
      <c r="N33" s="25">
        <f t="shared" si="14"/>
        <v>6560</v>
      </c>
      <c r="O33" s="25">
        <v>6560</v>
      </c>
      <c r="P33" s="25"/>
      <c r="Q33" s="37">
        <f t="shared" si="16"/>
        <v>6189</v>
      </c>
      <c r="R33" s="37">
        <v>4916</v>
      </c>
      <c r="S33" s="25">
        <v>1273</v>
      </c>
      <c r="T33" s="25"/>
      <c r="U33" s="25"/>
      <c r="V33" s="25"/>
      <c r="W33" s="25">
        <f t="shared" si="17"/>
        <v>0</v>
      </c>
      <c r="X33" s="25">
        <v>0</v>
      </c>
      <c r="Y33" s="25"/>
      <c r="Z33" s="25">
        <f t="shared" si="15"/>
        <v>59</v>
      </c>
      <c r="AA33" s="25">
        <v>59</v>
      </c>
      <c r="AB33" s="25">
        <v>0</v>
      </c>
    </row>
    <row r="34" spans="1:28" s="2" customFormat="1" ht="22.5" customHeight="1">
      <c r="A34" s="23">
        <v>15</v>
      </c>
      <c r="B34" s="24" t="s">
        <v>70</v>
      </c>
      <c r="C34" s="25">
        <f t="shared" si="10"/>
        <v>25239.152105231475</v>
      </c>
      <c r="D34" s="25">
        <f t="shared" si="11"/>
        <v>20179</v>
      </c>
      <c r="E34" s="25">
        <f t="shared" si="12"/>
        <v>5060.152105231475</v>
      </c>
      <c r="F34" s="25">
        <f t="shared" si="13"/>
        <v>20174.152105231475</v>
      </c>
      <c r="G34" s="25">
        <v>15460</v>
      </c>
      <c r="H34" s="25">
        <f t="shared" si="7"/>
        <v>4714.152105231475</v>
      </c>
      <c r="I34" s="25">
        <v>3068.382864127504</v>
      </c>
      <c r="J34" s="25">
        <v>1645.7692411039702</v>
      </c>
      <c r="K34" s="31">
        <v>0</v>
      </c>
      <c r="L34" s="25">
        <v>0</v>
      </c>
      <c r="M34" s="25"/>
      <c r="N34" s="25">
        <f t="shared" si="14"/>
        <v>3880</v>
      </c>
      <c r="O34" s="25">
        <v>3880</v>
      </c>
      <c r="P34" s="25"/>
      <c r="Q34" s="37">
        <f t="shared" si="16"/>
        <v>872</v>
      </c>
      <c r="R34" s="37">
        <v>571</v>
      </c>
      <c r="S34" s="25">
        <v>301</v>
      </c>
      <c r="T34" s="25">
        <f>U34+V34</f>
        <v>313</v>
      </c>
      <c r="U34" s="25">
        <v>268</v>
      </c>
      <c r="V34" s="25">
        <v>45</v>
      </c>
      <c r="W34" s="25">
        <f t="shared" si="17"/>
        <v>0</v>
      </c>
      <c r="X34" s="25">
        <v>0</v>
      </c>
      <c r="Y34" s="25"/>
      <c r="Z34" s="25">
        <v>0</v>
      </c>
      <c r="AA34" s="25">
        <v>0</v>
      </c>
      <c r="AB34" s="25">
        <v>0</v>
      </c>
    </row>
    <row r="35" spans="1:28" s="2" customFormat="1" ht="22.5" customHeight="1">
      <c r="A35" s="23">
        <v>16</v>
      </c>
      <c r="B35" s="24" t="s">
        <v>71</v>
      </c>
      <c r="C35" s="25">
        <f t="shared" si="10"/>
        <v>43191.77731827778</v>
      </c>
      <c r="D35" s="25">
        <f t="shared" si="11"/>
        <v>31631</v>
      </c>
      <c r="E35" s="25">
        <f t="shared" si="12"/>
        <v>11560.777318277782</v>
      </c>
      <c r="F35" s="25">
        <f t="shared" si="13"/>
        <v>34734.77731827778</v>
      </c>
      <c r="G35" s="25">
        <v>23868</v>
      </c>
      <c r="H35" s="25">
        <f t="shared" si="7"/>
        <v>10866.777318277782</v>
      </c>
      <c r="I35" s="25">
        <v>6477.444767493953</v>
      </c>
      <c r="J35" s="25">
        <v>3339.33255078383</v>
      </c>
      <c r="K35" s="31">
        <v>1050</v>
      </c>
      <c r="L35" s="25">
        <v>0</v>
      </c>
      <c r="M35" s="25"/>
      <c r="N35" s="25">
        <f t="shared" si="14"/>
        <v>6400</v>
      </c>
      <c r="O35" s="25">
        <v>6400</v>
      </c>
      <c r="P35" s="25"/>
      <c r="Q35" s="37">
        <f t="shared" si="16"/>
        <v>2020</v>
      </c>
      <c r="R35" s="37">
        <v>1326</v>
      </c>
      <c r="S35" s="25">
        <v>694</v>
      </c>
      <c r="T35" s="25"/>
      <c r="U35" s="25"/>
      <c r="V35" s="25"/>
      <c r="W35" s="25">
        <f t="shared" si="17"/>
        <v>0</v>
      </c>
      <c r="X35" s="25">
        <v>0</v>
      </c>
      <c r="Y35" s="25"/>
      <c r="Z35" s="25">
        <f t="shared" si="15"/>
        <v>37</v>
      </c>
      <c r="AA35" s="25">
        <v>37</v>
      </c>
      <c r="AB35" s="25">
        <v>0</v>
      </c>
    </row>
    <row r="36" spans="1:28" s="2" customFormat="1" ht="22.5" customHeight="1">
      <c r="A36" s="23">
        <v>17</v>
      </c>
      <c r="B36" s="24" t="s">
        <v>72</v>
      </c>
      <c r="C36" s="25">
        <f t="shared" si="10"/>
        <v>18677.42539356075</v>
      </c>
      <c r="D36" s="25">
        <f t="shared" si="11"/>
        <v>14556</v>
      </c>
      <c r="E36" s="25">
        <f t="shared" si="12"/>
        <v>4121.425393560747</v>
      </c>
      <c r="F36" s="25">
        <f t="shared" si="13"/>
        <v>10464.425393560747</v>
      </c>
      <c r="G36" s="25">
        <v>7059</v>
      </c>
      <c r="H36" s="25">
        <f t="shared" si="7"/>
        <v>3405.4253935607467</v>
      </c>
      <c r="I36" s="25">
        <v>1511.7721505242434</v>
      </c>
      <c r="J36" s="25">
        <v>843.653243036503</v>
      </c>
      <c r="K36" s="31">
        <v>1050</v>
      </c>
      <c r="L36" s="25">
        <v>0</v>
      </c>
      <c r="M36" s="25"/>
      <c r="N36" s="25">
        <f t="shared" si="14"/>
        <v>1920</v>
      </c>
      <c r="O36" s="25">
        <v>1920</v>
      </c>
      <c r="P36" s="25"/>
      <c r="Q36" s="37">
        <f t="shared" si="16"/>
        <v>6293</v>
      </c>
      <c r="R36" s="37">
        <v>5577</v>
      </c>
      <c r="S36" s="25">
        <v>716</v>
      </c>
      <c r="T36" s="25"/>
      <c r="U36" s="25"/>
      <c r="V36" s="25"/>
      <c r="W36" s="25">
        <f t="shared" si="17"/>
        <v>0</v>
      </c>
      <c r="X36" s="25">
        <v>0</v>
      </c>
      <c r="Y36" s="25"/>
      <c r="Z36" s="25">
        <v>0</v>
      </c>
      <c r="AA36" s="25">
        <v>0</v>
      </c>
      <c r="AB36" s="25">
        <v>0</v>
      </c>
    </row>
    <row r="37" spans="1:28" s="2" customFormat="1" ht="22.5" customHeight="1">
      <c r="A37" s="23">
        <v>18</v>
      </c>
      <c r="B37" s="24" t="s">
        <v>73</v>
      </c>
      <c r="C37" s="25">
        <f t="shared" si="10"/>
        <v>15361.729391798579</v>
      </c>
      <c r="D37" s="25">
        <f t="shared" si="11"/>
        <v>8575</v>
      </c>
      <c r="E37" s="25">
        <f t="shared" si="12"/>
        <v>6786.729391798579</v>
      </c>
      <c r="F37" s="25">
        <f t="shared" si="13"/>
        <v>13437.729391798579</v>
      </c>
      <c r="G37" s="25">
        <v>6651</v>
      </c>
      <c r="H37" s="25">
        <f t="shared" si="7"/>
        <v>6786.729391798579</v>
      </c>
      <c r="I37" s="25">
        <v>4427.893986642759</v>
      </c>
      <c r="J37" s="25">
        <v>777.5854051558194</v>
      </c>
      <c r="K37" s="31">
        <v>1581.25</v>
      </c>
      <c r="L37" s="25">
        <v>0</v>
      </c>
      <c r="M37" s="25"/>
      <c r="N37" s="25">
        <f t="shared" si="14"/>
        <v>1360</v>
      </c>
      <c r="O37" s="25">
        <v>1360</v>
      </c>
      <c r="P37" s="25"/>
      <c r="Q37" s="37">
        <f t="shared" si="16"/>
        <v>428</v>
      </c>
      <c r="R37" s="37">
        <v>428</v>
      </c>
      <c r="S37" s="25">
        <v>0</v>
      </c>
      <c r="T37" s="25">
        <f>U37+V37</f>
        <v>91</v>
      </c>
      <c r="U37" s="25">
        <v>91</v>
      </c>
      <c r="V37" s="25"/>
      <c r="W37" s="25">
        <f t="shared" si="17"/>
        <v>0</v>
      </c>
      <c r="X37" s="25">
        <v>0</v>
      </c>
      <c r="Y37" s="25"/>
      <c r="Z37" s="25">
        <f t="shared" si="15"/>
        <v>45</v>
      </c>
      <c r="AA37" s="25">
        <v>45</v>
      </c>
      <c r="AB37" s="25">
        <v>0</v>
      </c>
    </row>
    <row r="38" spans="1:28" s="2" customFormat="1" ht="22.5" customHeight="1">
      <c r="A38" s="23">
        <v>19</v>
      </c>
      <c r="B38" s="24" t="s">
        <v>74</v>
      </c>
      <c r="C38" s="25">
        <f t="shared" si="10"/>
        <v>18759.080853724492</v>
      </c>
      <c r="D38" s="25">
        <f t="shared" si="11"/>
        <v>14418</v>
      </c>
      <c r="E38" s="25">
        <f t="shared" si="12"/>
        <v>4341.080853724492</v>
      </c>
      <c r="F38" s="25">
        <f t="shared" si="13"/>
        <v>15138.080853724492</v>
      </c>
      <c r="G38" s="25">
        <v>11186</v>
      </c>
      <c r="H38" s="25">
        <f t="shared" si="7"/>
        <v>3952.0808537244925</v>
      </c>
      <c r="I38" s="25">
        <v>1839.3909616887304</v>
      </c>
      <c r="J38" s="25">
        <v>1062.689892035762</v>
      </c>
      <c r="K38" s="31">
        <v>1050</v>
      </c>
      <c r="L38" s="25">
        <v>0</v>
      </c>
      <c r="M38" s="25"/>
      <c r="N38" s="25">
        <f t="shared" si="14"/>
        <v>2510</v>
      </c>
      <c r="O38" s="25">
        <v>2510</v>
      </c>
      <c r="P38" s="25"/>
      <c r="Q38" s="37">
        <f t="shared" si="16"/>
        <v>795</v>
      </c>
      <c r="R38" s="37">
        <v>529</v>
      </c>
      <c r="S38" s="25">
        <v>266</v>
      </c>
      <c r="T38" s="25"/>
      <c r="U38" s="25"/>
      <c r="V38" s="25"/>
      <c r="W38" s="25">
        <f t="shared" si="17"/>
        <v>0</v>
      </c>
      <c r="X38" s="25">
        <v>0</v>
      </c>
      <c r="Y38" s="25"/>
      <c r="Z38" s="25">
        <f t="shared" si="15"/>
        <v>316</v>
      </c>
      <c r="AA38" s="25">
        <v>193</v>
      </c>
      <c r="AB38" s="25">
        <v>123</v>
      </c>
    </row>
    <row r="39" spans="1:28" s="2" customFormat="1" ht="22.5" customHeight="1">
      <c r="A39" s="23">
        <v>20</v>
      </c>
      <c r="B39" s="24" t="s">
        <v>75</v>
      </c>
      <c r="C39" s="25">
        <f t="shared" si="10"/>
        <v>29859.221865678428</v>
      </c>
      <c r="D39" s="25">
        <f t="shared" si="11"/>
        <v>23674</v>
      </c>
      <c r="E39" s="25">
        <f t="shared" si="12"/>
        <v>6185.221865678427</v>
      </c>
      <c r="F39" s="25">
        <f t="shared" si="13"/>
        <v>22920.221865678428</v>
      </c>
      <c r="G39" s="25">
        <v>17379</v>
      </c>
      <c r="H39" s="25">
        <f t="shared" si="7"/>
        <v>5541.221865678427</v>
      </c>
      <c r="I39" s="25">
        <v>3658.9474552814645</v>
      </c>
      <c r="J39" s="25">
        <v>1882.2744103969628</v>
      </c>
      <c r="K39" s="31">
        <v>0</v>
      </c>
      <c r="L39" s="25">
        <v>0</v>
      </c>
      <c r="M39" s="25"/>
      <c r="N39" s="25">
        <f t="shared" si="14"/>
        <v>5130</v>
      </c>
      <c r="O39" s="25">
        <v>5130</v>
      </c>
      <c r="P39" s="25"/>
      <c r="Q39" s="37">
        <f t="shared" si="16"/>
        <v>1278</v>
      </c>
      <c r="R39" s="37">
        <v>842</v>
      </c>
      <c r="S39" s="25">
        <v>436</v>
      </c>
      <c r="T39" s="25"/>
      <c r="U39" s="25"/>
      <c r="V39" s="25"/>
      <c r="W39" s="25">
        <f t="shared" si="17"/>
        <v>50</v>
      </c>
      <c r="X39" s="25">
        <v>50</v>
      </c>
      <c r="Y39" s="25"/>
      <c r="Z39" s="25">
        <f t="shared" si="15"/>
        <v>481</v>
      </c>
      <c r="AA39" s="25">
        <v>273</v>
      </c>
      <c r="AB39" s="25">
        <v>208</v>
      </c>
    </row>
    <row r="40" spans="1:28" s="2" customFormat="1" ht="22.5" customHeight="1">
      <c r="A40" s="23">
        <v>21</v>
      </c>
      <c r="B40" s="24" t="s">
        <v>76</v>
      </c>
      <c r="C40" s="25">
        <f t="shared" si="10"/>
        <v>30543.02805058885</v>
      </c>
      <c r="D40" s="25">
        <f t="shared" si="11"/>
        <v>22444</v>
      </c>
      <c r="E40" s="25">
        <f t="shared" si="12"/>
        <v>8099.028050588853</v>
      </c>
      <c r="F40" s="25">
        <f t="shared" si="13"/>
        <v>24625.02805058885</v>
      </c>
      <c r="G40" s="25">
        <v>16894</v>
      </c>
      <c r="H40" s="25">
        <f t="shared" si="7"/>
        <v>7731.028050588853</v>
      </c>
      <c r="I40" s="25">
        <v>3373.5714144220424</v>
      </c>
      <c r="J40" s="25">
        <v>1776.2066361668112</v>
      </c>
      <c r="K40" s="31">
        <v>1581.25</v>
      </c>
      <c r="L40" s="25">
        <v>1000</v>
      </c>
      <c r="M40" s="25"/>
      <c r="N40" s="25">
        <f t="shared" si="14"/>
        <v>4830</v>
      </c>
      <c r="O40" s="25">
        <v>4830</v>
      </c>
      <c r="P40" s="25"/>
      <c r="Q40" s="37">
        <f t="shared" si="16"/>
        <v>1088</v>
      </c>
      <c r="R40" s="37">
        <v>720</v>
      </c>
      <c r="S40" s="25">
        <v>368</v>
      </c>
      <c r="T40" s="25"/>
      <c r="U40" s="25"/>
      <c r="V40" s="25"/>
      <c r="W40" s="25">
        <f t="shared" si="17"/>
        <v>0</v>
      </c>
      <c r="X40" s="25">
        <v>0</v>
      </c>
      <c r="Y40" s="25"/>
      <c r="Z40" s="25">
        <v>0</v>
      </c>
      <c r="AA40" s="25">
        <v>0</v>
      </c>
      <c r="AB40" s="25">
        <v>0</v>
      </c>
    </row>
    <row r="41" spans="1:28" s="4" customFormat="1" ht="22.5" customHeight="1">
      <c r="A41" s="18" t="s">
        <v>24</v>
      </c>
      <c r="B41" s="22" t="s">
        <v>25</v>
      </c>
      <c r="C41" s="19">
        <f t="shared" si="10"/>
        <v>107114.80850261319</v>
      </c>
      <c r="D41" s="20">
        <f t="shared" si="11"/>
        <v>79085</v>
      </c>
      <c r="E41" s="20">
        <f t="shared" si="12"/>
        <v>28029.808502613185</v>
      </c>
      <c r="F41" s="20">
        <f t="shared" si="13"/>
        <v>78126.80850261319</v>
      </c>
      <c r="G41" s="21">
        <f>SUM(G43:G46)</f>
        <v>52128</v>
      </c>
      <c r="H41" s="19">
        <f t="shared" si="7"/>
        <v>25998.808502613185</v>
      </c>
      <c r="I41" s="29">
        <f>SUM(I43:I46)</f>
        <v>12836.578380400013</v>
      </c>
      <c r="J41" s="29">
        <f>SUM(J43:J46)</f>
        <v>5568.480122213173</v>
      </c>
      <c r="K41" s="30">
        <f>SUM(K43:K46)</f>
        <v>5793.75</v>
      </c>
      <c r="L41" s="21">
        <f>SUM(L43:L46)</f>
        <v>1800</v>
      </c>
      <c r="M41" s="21"/>
      <c r="N41" s="19">
        <f t="shared" si="14"/>
        <v>12660</v>
      </c>
      <c r="O41" s="20">
        <f>SUM(O43:O46)</f>
        <v>12660</v>
      </c>
      <c r="P41" s="20"/>
      <c r="Q41" s="36">
        <f t="shared" si="16"/>
        <v>15776</v>
      </c>
      <c r="R41" s="36">
        <f>SUM(R43:R46)</f>
        <v>13745</v>
      </c>
      <c r="S41" s="20">
        <f>SUM(S43:S46)</f>
        <v>2031</v>
      </c>
      <c r="T41" s="20">
        <f>U41+V41</f>
        <v>341</v>
      </c>
      <c r="U41" s="20">
        <v>341</v>
      </c>
      <c r="V41" s="20"/>
      <c r="W41" s="20">
        <f t="shared" si="17"/>
        <v>0</v>
      </c>
      <c r="X41" s="20">
        <v>0</v>
      </c>
      <c r="Y41" s="20"/>
      <c r="Z41" s="20">
        <f>AA41+AB41</f>
        <v>211</v>
      </c>
      <c r="AA41" s="20">
        <v>211</v>
      </c>
      <c r="AB41" s="20">
        <v>0</v>
      </c>
    </row>
    <row r="42" spans="1:28" s="4" customFormat="1" ht="22.5" customHeight="1">
      <c r="A42" s="23">
        <v>22</v>
      </c>
      <c r="B42" s="24" t="s">
        <v>77</v>
      </c>
      <c r="C42" s="25">
        <f t="shared" si="10"/>
        <v>211</v>
      </c>
      <c r="D42" s="25">
        <f t="shared" si="11"/>
        <v>211</v>
      </c>
      <c r="E42" s="25">
        <f t="shared" si="12"/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31">
        <v>0</v>
      </c>
      <c r="L42" s="25">
        <v>0</v>
      </c>
      <c r="M42" s="21"/>
      <c r="N42" s="25">
        <v>0</v>
      </c>
      <c r="O42" s="25">
        <v>0</v>
      </c>
      <c r="P42" s="25"/>
      <c r="Q42" s="37">
        <v>0</v>
      </c>
      <c r="R42" s="37">
        <v>0</v>
      </c>
      <c r="S42" s="25">
        <v>0</v>
      </c>
      <c r="T42" s="25"/>
      <c r="U42" s="25"/>
      <c r="V42" s="25"/>
      <c r="W42" s="25">
        <f t="shared" si="17"/>
        <v>0</v>
      </c>
      <c r="X42" s="25">
        <v>0</v>
      </c>
      <c r="Y42" s="25"/>
      <c r="Z42" s="25">
        <v>211</v>
      </c>
      <c r="AA42" s="25">
        <v>211</v>
      </c>
      <c r="AB42" s="25">
        <v>0</v>
      </c>
    </row>
    <row r="43" spans="1:28" s="2" customFormat="1" ht="22.5" customHeight="1">
      <c r="A43" s="23">
        <v>23</v>
      </c>
      <c r="B43" s="24" t="s">
        <v>78</v>
      </c>
      <c r="C43" s="25">
        <f t="shared" si="10"/>
        <v>40695.058172387275</v>
      </c>
      <c r="D43" s="25">
        <f t="shared" si="11"/>
        <v>32398</v>
      </c>
      <c r="E43" s="25">
        <f t="shared" si="12"/>
        <v>8297.058172387271</v>
      </c>
      <c r="F43" s="25">
        <f>G43+H43</f>
        <v>28715.05817238727</v>
      </c>
      <c r="G43" s="25">
        <v>21394</v>
      </c>
      <c r="H43" s="25">
        <f>I43+K43+M43+J43+L43</f>
        <v>7321.05817238727</v>
      </c>
      <c r="I43" s="25">
        <v>4150.4463864088775</v>
      </c>
      <c r="J43" s="25">
        <v>2120.6117859783926</v>
      </c>
      <c r="K43" s="31">
        <v>1050</v>
      </c>
      <c r="L43" s="25">
        <v>0</v>
      </c>
      <c r="M43" s="32"/>
      <c r="N43" s="25">
        <f>O43+P43</f>
        <v>6460</v>
      </c>
      <c r="O43" s="25">
        <v>6460</v>
      </c>
      <c r="P43" s="25"/>
      <c r="Q43" s="37">
        <f>S43+R43</f>
        <v>5520</v>
      </c>
      <c r="R43" s="37">
        <v>4544</v>
      </c>
      <c r="S43" s="25">
        <v>976</v>
      </c>
      <c r="T43" s="25"/>
      <c r="U43" s="25"/>
      <c r="V43" s="25"/>
      <c r="W43" s="25">
        <f t="shared" si="17"/>
        <v>0</v>
      </c>
      <c r="X43" s="25">
        <v>0</v>
      </c>
      <c r="Y43" s="25"/>
      <c r="Z43" s="25">
        <v>0</v>
      </c>
      <c r="AA43" s="25">
        <v>0</v>
      </c>
      <c r="AB43" s="25">
        <v>0</v>
      </c>
    </row>
    <row r="44" spans="1:28" s="2" customFormat="1" ht="22.5" customHeight="1">
      <c r="A44" s="23">
        <v>24</v>
      </c>
      <c r="B44" s="24" t="s">
        <v>79</v>
      </c>
      <c r="C44" s="25">
        <f t="shared" si="10"/>
        <v>42465.02254492054</v>
      </c>
      <c r="D44" s="25">
        <f t="shared" si="11"/>
        <v>31970</v>
      </c>
      <c r="E44" s="25">
        <f t="shared" si="12"/>
        <v>10495.022544920537</v>
      </c>
      <c r="F44" s="25">
        <f>G44+H44</f>
        <v>30755.02254492054</v>
      </c>
      <c r="G44" s="25">
        <v>21315</v>
      </c>
      <c r="H44" s="25">
        <f>I44+K44+M44+J44+L44</f>
        <v>9440.022544920537</v>
      </c>
      <c r="I44" s="25">
        <v>4422.025329714374</v>
      </c>
      <c r="J44" s="25">
        <v>2436.7472152061637</v>
      </c>
      <c r="K44" s="31">
        <v>1581.25</v>
      </c>
      <c r="L44" s="25">
        <v>1000</v>
      </c>
      <c r="M44" s="32"/>
      <c r="N44" s="25">
        <f>O44+P44</f>
        <v>4850</v>
      </c>
      <c r="O44" s="25">
        <v>4850</v>
      </c>
      <c r="P44" s="25"/>
      <c r="Q44" s="37">
        <f>S44+R44</f>
        <v>6519</v>
      </c>
      <c r="R44" s="37">
        <v>5464</v>
      </c>
      <c r="S44" s="25">
        <v>1055</v>
      </c>
      <c r="T44" s="25">
        <f>U44+V44</f>
        <v>341</v>
      </c>
      <c r="U44" s="25">
        <v>341</v>
      </c>
      <c r="V44" s="25"/>
      <c r="W44" s="25">
        <f t="shared" si="17"/>
        <v>0</v>
      </c>
      <c r="X44" s="25">
        <v>0</v>
      </c>
      <c r="Y44" s="25"/>
      <c r="Z44" s="25">
        <v>0</v>
      </c>
      <c r="AA44" s="25">
        <v>0</v>
      </c>
      <c r="AB44" s="25">
        <v>0</v>
      </c>
    </row>
    <row r="45" spans="1:28" s="2" customFormat="1" ht="22.5" customHeight="1">
      <c r="A45" s="23">
        <v>25</v>
      </c>
      <c r="B45" s="24" t="s">
        <v>80</v>
      </c>
      <c r="C45" s="25">
        <f t="shared" si="10"/>
        <v>10723.042925689766</v>
      </c>
      <c r="D45" s="25">
        <f t="shared" si="11"/>
        <v>6756</v>
      </c>
      <c r="E45" s="25">
        <f t="shared" si="12"/>
        <v>3967.0429256897655</v>
      </c>
      <c r="F45" s="25">
        <f>G45+H45</f>
        <v>8364.042925689766</v>
      </c>
      <c r="G45" s="25">
        <v>4397</v>
      </c>
      <c r="H45" s="25">
        <f>I45+K45+M45+J45+L45</f>
        <v>3967.0429256897655</v>
      </c>
      <c r="I45" s="25">
        <v>1920.9947537867045</v>
      </c>
      <c r="J45" s="25">
        <v>464.79817190306073</v>
      </c>
      <c r="K45" s="31">
        <v>1581.25</v>
      </c>
      <c r="L45" s="25">
        <v>0</v>
      </c>
      <c r="M45" s="32"/>
      <c r="N45" s="25">
        <f>O45+P45</f>
        <v>650</v>
      </c>
      <c r="O45" s="25">
        <v>650</v>
      </c>
      <c r="P45" s="25"/>
      <c r="Q45" s="37">
        <f>S45+R45</f>
        <v>1709</v>
      </c>
      <c r="R45" s="37">
        <v>1709</v>
      </c>
      <c r="S45" s="25">
        <v>0</v>
      </c>
      <c r="T45" s="25"/>
      <c r="U45" s="25"/>
      <c r="V45" s="25"/>
      <c r="W45" s="25">
        <f t="shared" si="17"/>
        <v>0</v>
      </c>
      <c r="X45" s="25">
        <v>0</v>
      </c>
      <c r="Y45" s="25"/>
      <c r="Z45" s="25">
        <v>0</v>
      </c>
      <c r="AA45" s="25">
        <v>0</v>
      </c>
      <c r="AB45" s="25">
        <v>0</v>
      </c>
    </row>
    <row r="46" spans="1:28" s="2" customFormat="1" ht="22.5" customHeight="1">
      <c r="A46" s="23">
        <v>26</v>
      </c>
      <c r="B46" s="24" t="s">
        <v>81</v>
      </c>
      <c r="C46" s="25">
        <f t="shared" si="10"/>
        <v>13020.684859615612</v>
      </c>
      <c r="D46" s="25">
        <f t="shared" si="11"/>
        <v>7750</v>
      </c>
      <c r="E46" s="25">
        <f t="shared" si="12"/>
        <v>5270.684859615613</v>
      </c>
      <c r="F46" s="25">
        <f>G46+H46</f>
        <v>10292.684859615612</v>
      </c>
      <c r="G46" s="25">
        <v>5022</v>
      </c>
      <c r="H46" s="25">
        <f>I46+K46+M46+J46+L46</f>
        <v>5270.684859615613</v>
      </c>
      <c r="I46" s="25">
        <v>2343.111910490057</v>
      </c>
      <c r="J46" s="25">
        <v>546.3229491255557</v>
      </c>
      <c r="K46" s="31">
        <v>1581.25</v>
      </c>
      <c r="L46" s="25">
        <v>800</v>
      </c>
      <c r="M46" s="32"/>
      <c r="N46" s="25">
        <f>O46+P46</f>
        <v>700</v>
      </c>
      <c r="O46" s="25">
        <v>700</v>
      </c>
      <c r="P46" s="25"/>
      <c r="Q46" s="37">
        <f>S46+R46</f>
        <v>2028</v>
      </c>
      <c r="R46" s="37">
        <v>2028</v>
      </c>
      <c r="S46" s="25">
        <v>0</v>
      </c>
      <c r="T46" s="25"/>
      <c r="U46" s="25"/>
      <c r="V46" s="25"/>
      <c r="W46" s="25">
        <f t="shared" si="17"/>
        <v>0</v>
      </c>
      <c r="X46" s="25">
        <v>0</v>
      </c>
      <c r="Y46" s="25"/>
      <c r="Z46" s="25">
        <v>0</v>
      </c>
      <c r="AA46" s="25">
        <v>0</v>
      </c>
      <c r="AB46" s="25">
        <v>0</v>
      </c>
    </row>
    <row r="47" spans="1:28" s="4" customFormat="1" ht="22.5" customHeight="1">
      <c r="A47" s="18" t="s">
        <v>26</v>
      </c>
      <c r="B47" s="22" t="s">
        <v>27</v>
      </c>
      <c r="C47" s="19">
        <f aca="true" t="shared" si="18" ref="C47:C82">D47+E47</f>
        <v>104787.03906235637</v>
      </c>
      <c r="D47" s="20">
        <f aca="true" t="shared" si="19" ref="D47:D76">SUM(G47+O47+R47+U47+X47+AA47)</f>
        <v>79467</v>
      </c>
      <c r="E47" s="20">
        <f aca="true" t="shared" si="20" ref="E47:E77">H47+P47+V47+Y47+AB47+S47</f>
        <v>25320.039062356365</v>
      </c>
      <c r="F47" s="20">
        <f>G47+H47</f>
        <v>83085.03906235637</v>
      </c>
      <c r="G47" s="21">
        <f>SUM(G49:G57)</f>
        <v>58785</v>
      </c>
      <c r="H47" s="19">
        <f>I47+K47+M47+J47+L47</f>
        <v>24300.039062356365</v>
      </c>
      <c r="I47" s="29">
        <f>SUM(I49:I57)</f>
        <v>12021.356555546756</v>
      </c>
      <c r="J47" s="29">
        <f>SUM(J49:J57)</f>
        <v>6516.182506809608</v>
      </c>
      <c r="K47" s="30">
        <f>SUM(K49:K57)</f>
        <v>3162.5</v>
      </c>
      <c r="L47" s="21">
        <f>SUM(L49:L57)</f>
        <v>2600</v>
      </c>
      <c r="M47" s="21"/>
      <c r="N47" s="19">
        <f>O47+P47</f>
        <v>13510</v>
      </c>
      <c r="O47" s="20">
        <f>SUM(O49:O57)</f>
        <v>13510</v>
      </c>
      <c r="P47" s="20"/>
      <c r="Q47" s="36">
        <f>S47+R47</f>
        <v>7110</v>
      </c>
      <c r="R47" s="36">
        <f>SUM(R49:R57)</f>
        <v>6090</v>
      </c>
      <c r="S47" s="20">
        <f>SUM(S49:S50)</f>
        <v>1020</v>
      </c>
      <c r="T47" s="20">
        <f>U47+V47</f>
        <v>271</v>
      </c>
      <c r="U47" s="20">
        <v>271</v>
      </c>
      <c r="V47" s="20"/>
      <c r="W47" s="20">
        <f t="shared" si="17"/>
        <v>159</v>
      </c>
      <c r="X47" s="20">
        <v>159</v>
      </c>
      <c r="Y47" s="20"/>
      <c r="Z47" s="20">
        <f>AA47+AB47</f>
        <v>652</v>
      </c>
      <c r="AA47" s="29">
        <f>SUM(AA48:AA57)</f>
        <v>652</v>
      </c>
      <c r="AB47" s="25">
        <v>0</v>
      </c>
    </row>
    <row r="48" spans="1:28" s="4" customFormat="1" ht="22.5" customHeight="1">
      <c r="A48" s="23">
        <v>27</v>
      </c>
      <c r="B48" s="24" t="s">
        <v>64</v>
      </c>
      <c r="C48" s="25">
        <f t="shared" si="18"/>
        <v>294</v>
      </c>
      <c r="D48" s="25">
        <f t="shared" si="19"/>
        <v>294</v>
      </c>
      <c r="E48" s="25">
        <f t="shared" si="20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31">
        <v>0</v>
      </c>
      <c r="L48" s="25">
        <v>0</v>
      </c>
      <c r="M48" s="21"/>
      <c r="N48" s="25">
        <v>0</v>
      </c>
      <c r="O48" s="25">
        <v>0</v>
      </c>
      <c r="P48" s="25"/>
      <c r="Q48" s="37">
        <v>0</v>
      </c>
      <c r="R48" s="37">
        <v>0</v>
      </c>
      <c r="S48" s="25">
        <v>0</v>
      </c>
      <c r="T48" s="25"/>
      <c r="U48" s="25"/>
      <c r="V48" s="25"/>
      <c r="W48" s="25">
        <f t="shared" si="17"/>
        <v>0</v>
      </c>
      <c r="X48" s="25">
        <v>0</v>
      </c>
      <c r="Y48" s="25"/>
      <c r="Z48" s="25">
        <v>294</v>
      </c>
      <c r="AA48" s="25">
        <v>294</v>
      </c>
      <c r="AB48" s="25">
        <v>0</v>
      </c>
    </row>
    <row r="49" spans="1:28" s="2" customFormat="1" ht="22.5" customHeight="1">
      <c r="A49" s="23">
        <v>28</v>
      </c>
      <c r="B49" s="24" t="s">
        <v>82</v>
      </c>
      <c r="C49" s="25">
        <f t="shared" si="18"/>
        <v>27413.630904976868</v>
      </c>
      <c r="D49" s="25">
        <f t="shared" si="19"/>
        <v>20723</v>
      </c>
      <c r="E49" s="25">
        <f t="shared" si="20"/>
        <v>6690.630904976867</v>
      </c>
      <c r="F49" s="25">
        <f aca="true" t="shared" si="21" ref="F49:F58">G49+H49</f>
        <v>18781.630904976868</v>
      </c>
      <c r="G49" s="25">
        <v>12973</v>
      </c>
      <c r="H49" s="25">
        <f aca="true" t="shared" si="22" ref="H49:H58">I49+K49+M49+J49+L49</f>
        <v>5808.630904976867</v>
      </c>
      <c r="I49" s="25">
        <v>2772.361476397896</v>
      </c>
      <c r="J49" s="25">
        <v>1455.0194285789712</v>
      </c>
      <c r="K49" s="31">
        <v>1581.25</v>
      </c>
      <c r="L49" s="25">
        <v>0</v>
      </c>
      <c r="M49" s="32"/>
      <c r="N49" s="25">
        <f>O49+P49</f>
        <v>3740</v>
      </c>
      <c r="O49" s="25">
        <v>3740</v>
      </c>
      <c r="P49" s="25"/>
      <c r="Q49" s="37">
        <f aca="true" t="shared" si="23" ref="Q49:Q58">S49+R49</f>
        <v>4892</v>
      </c>
      <c r="R49" s="37">
        <v>4010</v>
      </c>
      <c r="S49" s="25">
        <v>882</v>
      </c>
      <c r="T49" s="25"/>
      <c r="U49" s="25"/>
      <c r="V49" s="25"/>
      <c r="W49" s="25">
        <f t="shared" si="17"/>
        <v>0</v>
      </c>
      <c r="X49" s="25">
        <v>0</v>
      </c>
      <c r="Y49" s="25"/>
      <c r="Z49" s="25">
        <v>0</v>
      </c>
      <c r="AA49" s="25">
        <v>0</v>
      </c>
      <c r="AB49" s="25">
        <v>0</v>
      </c>
    </row>
    <row r="50" spans="1:28" s="2" customFormat="1" ht="22.5" customHeight="1">
      <c r="A50" s="23">
        <v>29</v>
      </c>
      <c r="B50" s="24" t="s">
        <v>83</v>
      </c>
      <c r="C50" s="25">
        <f t="shared" si="18"/>
        <v>11309.126256429006</v>
      </c>
      <c r="D50" s="25">
        <f t="shared" si="19"/>
        <v>6914</v>
      </c>
      <c r="E50" s="25">
        <f t="shared" si="20"/>
        <v>4395.126256429006</v>
      </c>
      <c r="F50" s="25">
        <f t="shared" si="21"/>
        <v>9760.126256429006</v>
      </c>
      <c r="G50" s="25">
        <v>5503</v>
      </c>
      <c r="H50" s="25">
        <f t="shared" si="22"/>
        <v>4257.126256429006</v>
      </c>
      <c r="I50" s="25">
        <v>1042.8136567709432</v>
      </c>
      <c r="J50" s="25">
        <v>633.0625996580634</v>
      </c>
      <c r="K50" s="31">
        <v>1581.25</v>
      </c>
      <c r="L50" s="25">
        <v>1000</v>
      </c>
      <c r="M50" s="32"/>
      <c r="N50" s="25">
        <f>O50+P50</f>
        <v>1010</v>
      </c>
      <c r="O50" s="25">
        <v>1010</v>
      </c>
      <c r="P50" s="25"/>
      <c r="Q50" s="37">
        <f t="shared" si="23"/>
        <v>458</v>
      </c>
      <c r="R50" s="37">
        <v>320</v>
      </c>
      <c r="S50" s="25">
        <v>138</v>
      </c>
      <c r="T50" s="25"/>
      <c r="U50" s="25"/>
      <c r="V50" s="25"/>
      <c r="W50" s="25">
        <f aca="true" t="shared" si="24" ref="W50:W85">X50+Y50</f>
        <v>0</v>
      </c>
      <c r="X50" s="25">
        <v>0</v>
      </c>
      <c r="Y50" s="25"/>
      <c r="Z50" s="25">
        <f>AA50+AB50</f>
        <v>81</v>
      </c>
      <c r="AA50" s="25">
        <v>81</v>
      </c>
      <c r="AB50" s="25">
        <v>0</v>
      </c>
    </row>
    <row r="51" spans="1:28" s="2" customFormat="1" ht="22.5" customHeight="1">
      <c r="A51" s="23">
        <v>30</v>
      </c>
      <c r="B51" s="24" t="s">
        <v>84</v>
      </c>
      <c r="C51" s="25">
        <f t="shared" si="18"/>
        <v>3790.758387611166</v>
      </c>
      <c r="D51" s="25">
        <f t="shared" si="19"/>
        <v>2292</v>
      </c>
      <c r="E51" s="25">
        <f t="shared" si="20"/>
        <v>1498.7583876111662</v>
      </c>
      <c r="F51" s="25">
        <f t="shared" si="21"/>
        <v>3790.758387611166</v>
      </c>
      <c r="G51" s="25">
        <v>2292</v>
      </c>
      <c r="H51" s="25">
        <f t="shared" si="22"/>
        <v>1498.7583876111662</v>
      </c>
      <c r="I51" s="25">
        <v>447.72531108933794</v>
      </c>
      <c r="J51" s="25">
        <v>251.03307652182826</v>
      </c>
      <c r="K51" s="31">
        <v>0</v>
      </c>
      <c r="L51" s="25">
        <v>800</v>
      </c>
      <c r="M51" s="32"/>
      <c r="N51" s="25">
        <v>0</v>
      </c>
      <c r="O51" s="25">
        <v>0</v>
      </c>
      <c r="P51" s="25"/>
      <c r="Q51" s="37">
        <f t="shared" si="23"/>
        <v>0</v>
      </c>
      <c r="R51" s="37">
        <v>0</v>
      </c>
      <c r="S51" s="25">
        <v>0</v>
      </c>
      <c r="T51" s="25"/>
      <c r="U51" s="25"/>
      <c r="V51" s="25"/>
      <c r="W51" s="25">
        <f t="shared" si="24"/>
        <v>0</v>
      </c>
      <c r="X51" s="25">
        <v>0</v>
      </c>
      <c r="Y51" s="25"/>
      <c r="Z51" s="25">
        <v>0</v>
      </c>
      <c r="AA51" s="25">
        <v>0</v>
      </c>
      <c r="AB51" s="25">
        <v>0</v>
      </c>
    </row>
    <row r="52" spans="1:28" s="2" customFormat="1" ht="22.5" customHeight="1">
      <c r="A52" s="23">
        <v>31</v>
      </c>
      <c r="B52" s="24" t="s">
        <v>85</v>
      </c>
      <c r="C52" s="25">
        <f t="shared" si="18"/>
        <v>9607.672352828076</v>
      </c>
      <c r="D52" s="25">
        <f t="shared" si="19"/>
        <v>7970</v>
      </c>
      <c r="E52" s="25">
        <f t="shared" si="20"/>
        <v>1637.6723528280768</v>
      </c>
      <c r="F52" s="25">
        <f t="shared" si="21"/>
        <v>6674.672352828076</v>
      </c>
      <c r="G52" s="25">
        <v>5037</v>
      </c>
      <c r="H52" s="25">
        <f t="shared" si="22"/>
        <v>1637.6723528280768</v>
      </c>
      <c r="I52" s="25">
        <v>1072.0032850922862</v>
      </c>
      <c r="J52" s="25">
        <v>565.6690677357907</v>
      </c>
      <c r="K52" s="31">
        <v>0</v>
      </c>
      <c r="L52" s="25">
        <v>0</v>
      </c>
      <c r="M52" s="32"/>
      <c r="N52" s="25">
        <f aca="true" t="shared" si="25" ref="N52:N57">O52+P52</f>
        <v>1320</v>
      </c>
      <c r="O52" s="25">
        <v>1320</v>
      </c>
      <c r="P52" s="25"/>
      <c r="Q52" s="37">
        <f t="shared" si="23"/>
        <v>1342</v>
      </c>
      <c r="R52" s="37">
        <v>1342</v>
      </c>
      <c r="S52" s="25">
        <v>0</v>
      </c>
      <c r="T52" s="25">
        <f>U52+V52</f>
        <v>271</v>
      </c>
      <c r="U52" s="25">
        <v>271</v>
      </c>
      <c r="V52" s="25"/>
      <c r="W52" s="25">
        <f t="shared" si="24"/>
        <v>0</v>
      </c>
      <c r="X52" s="25">
        <v>0</v>
      </c>
      <c r="Y52" s="25"/>
      <c r="Z52" s="25">
        <v>0</v>
      </c>
      <c r="AA52" s="25">
        <v>0</v>
      </c>
      <c r="AB52" s="25">
        <v>0</v>
      </c>
    </row>
    <row r="53" spans="1:28" s="2" customFormat="1" ht="22.5" customHeight="1">
      <c r="A53" s="23">
        <v>32</v>
      </c>
      <c r="B53" s="24" t="s">
        <v>86</v>
      </c>
      <c r="C53" s="25">
        <f t="shared" si="18"/>
        <v>14929.164406883958</v>
      </c>
      <c r="D53" s="25">
        <f t="shared" si="19"/>
        <v>11872</v>
      </c>
      <c r="E53" s="25">
        <f t="shared" si="20"/>
        <v>3057.164406883958</v>
      </c>
      <c r="F53" s="25">
        <f t="shared" si="21"/>
        <v>12667.164406883958</v>
      </c>
      <c r="G53" s="25">
        <v>9610</v>
      </c>
      <c r="H53" s="25">
        <f t="shared" si="22"/>
        <v>3057.164406883958</v>
      </c>
      <c r="I53" s="25">
        <v>1999.2740692047914</v>
      </c>
      <c r="J53" s="25">
        <v>1057.8903376791666</v>
      </c>
      <c r="K53" s="31">
        <v>0</v>
      </c>
      <c r="L53" s="25">
        <v>0</v>
      </c>
      <c r="M53" s="32"/>
      <c r="N53" s="25">
        <f t="shared" si="25"/>
        <v>2160</v>
      </c>
      <c r="O53" s="25">
        <v>2160</v>
      </c>
      <c r="P53" s="25"/>
      <c r="Q53" s="37">
        <f t="shared" si="23"/>
        <v>0</v>
      </c>
      <c r="R53" s="37">
        <v>0</v>
      </c>
      <c r="S53" s="25">
        <v>0</v>
      </c>
      <c r="T53" s="25"/>
      <c r="U53" s="25"/>
      <c r="V53" s="25"/>
      <c r="W53" s="25">
        <f t="shared" si="24"/>
        <v>12</v>
      </c>
      <c r="X53" s="25">
        <v>12</v>
      </c>
      <c r="Y53" s="25"/>
      <c r="Z53" s="25">
        <v>90</v>
      </c>
      <c r="AA53" s="25">
        <v>90</v>
      </c>
      <c r="AB53" s="25">
        <v>0</v>
      </c>
    </row>
    <row r="54" spans="1:28" s="2" customFormat="1" ht="22.5" customHeight="1">
      <c r="A54" s="23">
        <v>33</v>
      </c>
      <c r="B54" s="24" t="s">
        <v>87</v>
      </c>
      <c r="C54" s="25">
        <f t="shared" si="18"/>
        <v>10185.753111431099</v>
      </c>
      <c r="D54" s="25">
        <f t="shared" si="19"/>
        <v>7508</v>
      </c>
      <c r="E54" s="25">
        <f t="shared" si="20"/>
        <v>2677.753111431099</v>
      </c>
      <c r="F54" s="25">
        <f t="shared" si="21"/>
        <v>8660.753111431099</v>
      </c>
      <c r="G54" s="25">
        <v>5983</v>
      </c>
      <c r="H54" s="25">
        <f t="shared" si="22"/>
        <v>2677.753111431099</v>
      </c>
      <c r="I54" s="25">
        <v>1224.9241186490453</v>
      </c>
      <c r="J54" s="25">
        <v>652.8289927820538</v>
      </c>
      <c r="K54" s="31">
        <v>0</v>
      </c>
      <c r="L54" s="25">
        <v>800</v>
      </c>
      <c r="M54" s="32"/>
      <c r="N54" s="25">
        <f t="shared" si="25"/>
        <v>1450</v>
      </c>
      <c r="O54" s="25">
        <v>1450</v>
      </c>
      <c r="P54" s="25"/>
      <c r="Q54" s="37">
        <f t="shared" si="23"/>
        <v>0</v>
      </c>
      <c r="R54" s="37">
        <v>0</v>
      </c>
      <c r="S54" s="25">
        <v>0</v>
      </c>
      <c r="T54" s="25"/>
      <c r="U54" s="25"/>
      <c r="V54" s="25"/>
      <c r="W54" s="25">
        <f t="shared" si="24"/>
        <v>0</v>
      </c>
      <c r="X54" s="25">
        <v>0</v>
      </c>
      <c r="Y54" s="25"/>
      <c r="Z54" s="25">
        <v>75</v>
      </c>
      <c r="AA54" s="25">
        <v>75</v>
      </c>
      <c r="AB54" s="25">
        <v>0</v>
      </c>
    </row>
    <row r="55" spans="1:28" s="2" customFormat="1" ht="22.5" customHeight="1">
      <c r="A55" s="23">
        <v>34</v>
      </c>
      <c r="B55" s="24" t="s">
        <v>88</v>
      </c>
      <c r="C55" s="25">
        <f t="shared" si="18"/>
        <v>7512.00861430162</v>
      </c>
      <c r="D55" s="25">
        <f t="shared" si="19"/>
        <v>6039</v>
      </c>
      <c r="E55" s="25">
        <f t="shared" si="20"/>
        <v>1473.0086143016192</v>
      </c>
      <c r="F55" s="25">
        <f t="shared" si="21"/>
        <v>6281.00861430162</v>
      </c>
      <c r="G55" s="25">
        <v>4808</v>
      </c>
      <c r="H55" s="25">
        <f t="shared" si="22"/>
        <v>1473.0086143016192</v>
      </c>
      <c r="I55" s="25">
        <v>953.1936883303937</v>
      </c>
      <c r="J55" s="25">
        <v>519.8149259712255</v>
      </c>
      <c r="K55" s="31">
        <v>0</v>
      </c>
      <c r="L55" s="25">
        <v>0</v>
      </c>
      <c r="M55" s="32"/>
      <c r="N55" s="25">
        <f t="shared" si="25"/>
        <v>1070</v>
      </c>
      <c r="O55" s="25">
        <v>1070</v>
      </c>
      <c r="P55" s="25"/>
      <c r="Q55" s="37">
        <f t="shared" si="23"/>
        <v>100</v>
      </c>
      <c r="R55" s="37">
        <v>100</v>
      </c>
      <c r="S55" s="25">
        <v>0</v>
      </c>
      <c r="T55" s="25"/>
      <c r="U55" s="25"/>
      <c r="V55" s="25"/>
      <c r="W55" s="25">
        <f t="shared" si="24"/>
        <v>0</v>
      </c>
      <c r="X55" s="25">
        <v>0</v>
      </c>
      <c r="Y55" s="25"/>
      <c r="Z55" s="25">
        <v>61</v>
      </c>
      <c r="AA55" s="25">
        <v>61</v>
      </c>
      <c r="AB55" s="25">
        <v>0</v>
      </c>
    </row>
    <row r="56" spans="1:28" s="2" customFormat="1" ht="22.5" customHeight="1">
      <c r="A56" s="23">
        <v>35</v>
      </c>
      <c r="B56" s="24" t="s">
        <v>89</v>
      </c>
      <c r="C56" s="25">
        <f t="shared" si="18"/>
        <v>9221.152595183605</v>
      </c>
      <c r="D56" s="25">
        <f t="shared" si="19"/>
        <v>7383</v>
      </c>
      <c r="E56" s="25">
        <f t="shared" si="20"/>
        <v>1838.1525951836056</v>
      </c>
      <c r="F56" s="25">
        <f t="shared" si="21"/>
        <v>7513.152595183606</v>
      </c>
      <c r="G56" s="25">
        <v>5675</v>
      </c>
      <c r="H56" s="25">
        <f t="shared" si="22"/>
        <v>1838.1525951836056</v>
      </c>
      <c r="I56" s="25">
        <v>1200.748624226765</v>
      </c>
      <c r="J56" s="25">
        <v>637.4039709568406</v>
      </c>
      <c r="K56" s="31">
        <v>0</v>
      </c>
      <c r="L56" s="25">
        <v>0</v>
      </c>
      <c r="M56" s="32"/>
      <c r="N56" s="25">
        <f t="shared" si="25"/>
        <v>1490</v>
      </c>
      <c r="O56" s="25">
        <v>1490</v>
      </c>
      <c r="P56" s="25"/>
      <c r="Q56" s="37">
        <f t="shared" si="23"/>
        <v>218</v>
      </c>
      <c r="R56" s="37">
        <v>218</v>
      </c>
      <c r="S56" s="25">
        <v>0</v>
      </c>
      <c r="T56" s="25"/>
      <c r="U56" s="25"/>
      <c r="V56" s="25"/>
      <c r="W56" s="25">
        <f t="shared" si="24"/>
        <v>0</v>
      </c>
      <c r="X56" s="25">
        <v>0</v>
      </c>
      <c r="Y56" s="25"/>
      <c r="Z56" s="25">
        <v>0</v>
      </c>
      <c r="AA56" s="25">
        <v>0</v>
      </c>
      <c r="AB56" s="25">
        <v>0</v>
      </c>
    </row>
    <row r="57" spans="1:28" s="2" customFormat="1" ht="22.5" customHeight="1">
      <c r="A57" s="23">
        <v>36</v>
      </c>
      <c r="B57" s="24" t="s">
        <v>90</v>
      </c>
      <c r="C57" s="25">
        <f t="shared" si="18"/>
        <v>10523.772432710966</v>
      </c>
      <c r="D57" s="25">
        <f t="shared" si="19"/>
        <v>8472</v>
      </c>
      <c r="E57" s="25">
        <f t="shared" si="20"/>
        <v>2051.7724327109668</v>
      </c>
      <c r="F57" s="25">
        <f t="shared" si="21"/>
        <v>8955.772432710966</v>
      </c>
      <c r="G57" s="25">
        <v>6904</v>
      </c>
      <c r="H57" s="25">
        <f t="shared" si="22"/>
        <v>2051.7724327109668</v>
      </c>
      <c r="I57" s="25">
        <v>1308.312325785298</v>
      </c>
      <c r="J57" s="25">
        <v>743.4601069256687</v>
      </c>
      <c r="K57" s="31">
        <v>0</v>
      </c>
      <c r="L57" s="25">
        <v>0</v>
      </c>
      <c r="M57" s="32"/>
      <c r="N57" s="25">
        <f t="shared" si="25"/>
        <v>1270</v>
      </c>
      <c r="O57" s="25">
        <v>1270</v>
      </c>
      <c r="P57" s="25"/>
      <c r="Q57" s="37">
        <f t="shared" si="23"/>
        <v>100</v>
      </c>
      <c r="R57" s="37">
        <v>100</v>
      </c>
      <c r="S57" s="25">
        <v>0</v>
      </c>
      <c r="T57" s="25"/>
      <c r="U57" s="25"/>
      <c r="V57" s="25"/>
      <c r="W57" s="25">
        <f t="shared" si="24"/>
        <v>147</v>
      </c>
      <c r="X57" s="25">
        <v>147</v>
      </c>
      <c r="Y57" s="25"/>
      <c r="Z57" s="25">
        <v>51</v>
      </c>
      <c r="AA57" s="25">
        <v>51</v>
      </c>
      <c r="AB57" s="25">
        <v>0</v>
      </c>
    </row>
    <row r="58" spans="1:28" s="4" customFormat="1" ht="22.5" customHeight="1">
      <c r="A58" s="18" t="s">
        <v>28</v>
      </c>
      <c r="B58" s="22" t="s">
        <v>29</v>
      </c>
      <c r="C58" s="19">
        <f t="shared" si="18"/>
        <v>51086.24587111652</v>
      </c>
      <c r="D58" s="20">
        <f t="shared" si="19"/>
        <v>19561</v>
      </c>
      <c r="E58" s="20">
        <f t="shared" si="20"/>
        <v>31525.245871116527</v>
      </c>
      <c r="F58" s="20">
        <f t="shared" si="21"/>
        <v>39434.24587111652</v>
      </c>
      <c r="G58" s="21">
        <f>SUM(G60:G74)</f>
        <v>7909</v>
      </c>
      <c r="H58" s="19">
        <f t="shared" si="22"/>
        <v>31525.245871116527</v>
      </c>
      <c r="I58" s="29">
        <f>SUM(I60:I74)</f>
        <v>27693.995871116527</v>
      </c>
      <c r="J58" s="29">
        <v>0</v>
      </c>
      <c r="K58" s="30">
        <f>SUM(K60:K74)</f>
        <v>2631.25</v>
      </c>
      <c r="L58" s="21">
        <f>SUM(L60:L74)</f>
        <v>1200</v>
      </c>
      <c r="M58" s="21"/>
      <c r="N58" s="19"/>
      <c r="O58" s="20"/>
      <c r="P58" s="20"/>
      <c r="Q58" s="36">
        <f t="shared" si="23"/>
        <v>10802</v>
      </c>
      <c r="R58" s="29">
        <f>SUM(R60:R74)</f>
        <v>10802</v>
      </c>
      <c r="S58" s="38"/>
      <c r="T58" s="20">
        <f>U58+V58</f>
        <v>381</v>
      </c>
      <c r="U58" s="20">
        <v>381</v>
      </c>
      <c r="V58" s="20"/>
      <c r="W58" s="20">
        <f t="shared" si="24"/>
        <v>289</v>
      </c>
      <c r="X58" s="20">
        <v>289</v>
      </c>
      <c r="Y58" s="20"/>
      <c r="Z58" s="20">
        <f>AA58+AB58</f>
        <v>180</v>
      </c>
      <c r="AA58" s="29">
        <f>SUM(AA59:AA74)</f>
        <v>180</v>
      </c>
      <c r="AB58" s="25">
        <v>0</v>
      </c>
    </row>
    <row r="59" spans="1:28" s="4" customFormat="1" ht="22.5" customHeight="1">
      <c r="A59" s="23">
        <v>37</v>
      </c>
      <c r="B59" s="24" t="s">
        <v>77</v>
      </c>
      <c r="C59" s="25">
        <f t="shared" si="18"/>
        <v>134</v>
      </c>
      <c r="D59" s="25">
        <f t="shared" si="19"/>
        <v>134</v>
      </c>
      <c r="E59" s="25">
        <f t="shared" si="20"/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31">
        <v>0</v>
      </c>
      <c r="L59" s="25">
        <v>0</v>
      </c>
      <c r="M59" s="25"/>
      <c r="N59" s="19"/>
      <c r="O59" s="20"/>
      <c r="P59" s="20"/>
      <c r="Q59" s="37"/>
      <c r="R59" s="37"/>
      <c r="S59" s="25"/>
      <c r="T59" s="25"/>
      <c r="U59" s="25"/>
      <c r="V59" s="25"/>
      <c r="W59" s="25">
        <f t="shared" si="24"/>
        <v>0</v>
      </c>
      <c r="X59" s="25">
        <v>0</v>
      </c>
      <c r="Y59" s="25"/>
      <c r="Z59" s="25">
        <v>134</v>
      </c>
      <c r="AA59" s="25">
        <v>134</v>
      </c>
      <c r="AB59" s="25">
        <v>0</v>
      </c>
    </row>
    <row r="60" spans="1:28" s="2" customFormat="1" ht="22.5" customHeight="1">
      <c r="A60" s="23">
        <v>38</v>
      </c>
      <c r="B60" s="24" t="s">
        <v>91</v>
      </c>
      <c r="C60" s="25">
        <f t="shared" si="18"/>
        <v>95</v>
      </c>
      <c r="D60" s="25">
        <f t="shared" si="19"/>
        <v>95</v>
      </c>
      <c r="E60" s="25">
        <f t="shared" si="20"/>
        <v>0</v>
      </c>
      <c r="F60" s="25">
        <f aca="true" t="shared" si="26" ref="F60:F75">G60+H60</f>
        <v>0</v>
      </c>
      <c r="G60" s="25">
        <v>0</v>
      </c>
      <c r="H60" s="25">
        <f>I60+K60+M60+J60+L60</f>
        <v>0</v>
      </c>
      <c r="I60" s="25">
        <v>0</v>
      </c>
      <c r="J60" s="25">
        <v>0</v>
      </c>
      <c r="K60" s="31">
        <v>0</v>
      </c>
      <c r="L60" s="25">
        <v>0</v>
      </c>
      <c r="M60" s="25"/>
      <c r="N60" s="33"/>
      <c r="O60" s="25"/>
      <c r="P60" s="25"/>
      <c r="Q60" s="37">
        <f aca="true" t="shared" si="27" ref="Q60:Q75">S60+R60</f>
        <v>0</v>
      </c>
      <c r="R60" s="37"/>
      <c r="S60" s="25"/>
      <c r="T60" s="25"/>
      <c r="U60" s="25"/>
      <c r="V60" s="25"/>
      <c r="W60" s="25">
        <f t="shared" si="24"/>
        <v>95</v>
      </c>
      <c r="X60" s="25">
        <v>95</v>
      </c>
      <c r="Y60" s="25"/>
      <c r="Z60" s="25">
        <v>0</v>
      </c>
      <c r="AA60" s="25">
        <v>0</v>
      </c>
      <c r="AB60" s="25">
        <v>0</v>
      </c>
    </row>
    <row r="61" spans="1:28" s="2" customFormat="1" ht="22.5" customHeight="1">
      <c r="A61" s="23">
        <v>39</v>
      </c>
      <c r="B61" s="24" t="s">
        <v>92</v>
      </c>
      <c r="C61" s="25">
        <f t="shared" si="18"/>
        <v>4696.536746047072</v>
      </c>
      <c r="D61" s="25">
        <f t="shared" si="19"/>
        <v>2368</v>
      </c>
      <c r="E61" s="25">
        <f t="shared" si="20"/>
        <v>2328.5367460470716</v>
      </c>
      <c r="F61" s="25">
        <f t="shared" si="26"/>
        <v>3065.5367460470716</v>
      </c>
      <c r="G61" s="25">
        <v>737</v>
      </c>
      <c r="H61" s="25">
        <f>I61+K61+M61+J61+L61</f>
        <v>2328.5367460470716</v>
      </c>
      <c r="I61" s="25">
        <v>1278.5367460470716</v>
      </c>
      <c r="J61" s="25">
        <v>0</v>
      </c>
      <c r="K61" s="31">
        <v>1050</v>
      </c>
      <c r="L61" s="25">
        <v>0</v>
      </c>
      <c r="M61" s="25"/>
      <c r="N61" s="33"/>
      <c r="O61" s="25"/>
      <c r="P61" s="25"/>
      <c r="Q61" s="37">
        <f t="shared" si="27"/>
        <v>1631</v>
      </c>
      <c r="R61" s="37">
        <v>1631</v>
      </c>
      <c r="S61" s="25"/>
      <c r="T61" s="25"/>
      <c r="U61" s="25"/>
      <c r="V61" s="25"/>
      <c r="W61" s="25">
        <f t="shared" si="24"/>
        <v>0</v>
      </c>
      <c r="X61" s="25">
        <v>0</v>
      </c>
      <c r="Y61" s="25"/>
      <c r="Z61" s="25">
        <v>0</v>
      </c>
      <c r="AA61" s="25">
        <v>0</v>
      </c>
      <c r="AB61" s="25">
        <v>0</v>
      </c>
    </row>
    <row r="62" spans="1:28" s="2" customFormat="1" ht="22.5" customHeight="1">
      <c r="A62" s="23">
        <v>40</v>
      </c>
      <c r="B62" s="24" t="s">
        <v>93</v>
      </c>
      <c r="C62" s="25">
        <f t="shared" si="18"/>
        <v>6641.626754983149</v>
      </c>
      <c r="D62" s="25">
        <f t="shared" si="19"/>
        <v>2369</v>
      </c>
      <c r="E62" s="25">
        <f t="shared" si="20"/>
        <v>4272.626754983149</v>
      </c>
      <c r="F62" s="25">
        <f t="shared" si="26"/>
        <v>5569.626754983149</v>
      </c>
      <c r="G62" s="25">
        <v>1297</v>
      </c>
      <c r="H62" s="25">
        <f aca="true" t="shared" si="28" ref="H62:H75">I62+K62+M62+J62+L62</f>
        <v>4272.626754983149</v>
      </c>
      <c r="I62" s="25">
        <v>2691.376754983149</v>
      </c>
      <c r="J62" s="25">
        <v>0</v>
      </c>
      <c r="K62" s="31">
        <v>1581.25</v>
      </c>
      <c r="L62" s="25">
        <v>0</v>
      </c>
      <c r="M62" s="25"/>
      <c r="N62" s="33"/>
      <c r="O62" s="25"/>
      <c r="P62" s="25"/>
      <c r="Q62" s="37">
        <f t="shared" si="27"/>
        <v>1026</v>
      </c>
      <c r="R62" s="37">
        <v>1026</v>
      </c>
      <c r="S62" s="25"/>
      <c r="T62" s="25"/>
      <c r="U62" s="25"/>
      <c r="V62" s="25"/>
      <c r="W62" s="25">
        <f t="shared" si="24"/>
        <v>0</v>
      </c>
      <c r="X62" s="25">
        <v>0</v>
      </c>
      <c r="Y62" s="25"/>
      <c r="Z62" s="25">
        <f>AA62+AB62</f>
        <v>46</v>
      </c>
      <c r="AA62" s="25">
        <v>46</v>
      </c>
      <c r="AB62" s="25">
        <v>0</v>
      </c>
    </row>
    <row r="63" spans="1:28" s="2" customFormat="1" ht="22.5" customHeight="1">
      <c r="A63" s="23">
        <v>41</v>
      </c>
      <c r="B63" s="24" t="s">
        <v>94</v>
      </c>
      <c r="C63" s="25">
        <f t="shared" si="18"/>
        <v>3667.7593101168723</v>
      </c>
      <c r="D63" s="25">
        <f t="shared" si="19"/>
        <v>1144</v>
      </c>
      <c r="E63" s="25">
        <f t="shared" si="20"/>
        <v>2523.7593101168723</v>
      </c>
      <c r="F63" s="25">
        <f t="shared" si="26"/>
        <v>2889.7593101168723</v>
      </c>
      <c r="G63" s="25">
        <v>366</v>
      </c>
      <c r="H63" s="25">
        <f t="shared" si="28"/>
        <v>2523.7593101168723</v>
      </c>
      <c r="I63" s="25">
        <v>1923.7593101168725</v>
      </c>
      <c r="J63" s="25">
        <v>0</v>
      </c>
      <c r="K63" s="31">
        <v>0</v>
      </c>
      <c r="L63" s="25">
        <v>600</v>
      </c>
      <c r="M63" s="25"/>
      <c r="N63" s="33"/>
      <c r="O63" s="25"/>
      <c r="P63" s="25"/>
      <c r="Q63" s="37">
        <f t="shared" si="27"/>
        <v>778</v>
      </c>
      <c r="R63" s="37">
        <v>778</v>
      </c>
      <c r="S63" s="25"/>
      <c r="T63" s="25"/>
      <c r="U63" s="25"/>
      <c r="V63" s="25"/>
      <c r="W63" s="25">
        <f t="shared" si="24"/>
        <v>0</v>
      </c>
      <c r="X63" s="25">
        <v>0</v>
      </c>
      <c r="Y63" s="25"/>
      <c r="Z63" s="25">
        <v>0</v>
      </c>
      <c r="AA63" s="25">
        <v>0</v>
      </c>
      <c r="AB63" s="25">
        <v>0</v>
      </c>
    </row>
    <row r="64" spans="1:28" s="2" customFormat="1" ht="37.5" customHeight="1">
      <c r="A64" s="43" t="s">
        <v>1</v>
      </c>
      <c r="B64" s="43" t="s">
        <v>2</v>
      </c>
      <c r="C64" s="43" t="s">
        <v>47</v>
      </c>
      <c r="D64" s="43"/>
      <c r="E64" s="43"/>
      <c r="F64" s="51" t="s">
        <v>3</v>
      </c>
      <c r="G64" s="51"/>
      <c r="H64" s="51"/>
      <c r="I64" s="52"/>
      <c r="J64" s="52"/>
      <c r="K64" s="53"/>
      <c r="L64" s="51"/>
      <c r="M64" s="51"/>
      <c r="N64" s="43" t="s">
        <v>4</v>
      </c>
      <c r="O64" s="43"/>
      <c r="P64" s="43"/>
      <c r="Q64" s="46" t="s">
        <v>5</v>
      </c>
      <c r="R64" s="46"/>
      <c r="S64" s="43"/>
      <c r="T64" s="44" t="s">
        <v>6</v>
      </c>
      <c r="U64" s="44"/>
      <c r="V64" s="44"/>
      <c r="W64" s="43" t="s">
        <v>7</v>
      </c>
      <c r="X64" s="43"/>
      <c r="Y64" s="43"/>
      <c r="Z64" s="43" t="s">
        <v>8</v>
      </c>
      <c r="AA64" s="43"/>
      <c r="AB64" s="43"/>
    </row>
    <row r="65" spans="1:28" s="2" customFormat="1" ht="37.5" customHeight="1">
      <c r="A65" s="43"/>
      <c r="B65" s="43"/>
      <c r="C65" s="43" t="s">
        <v>9</v>
      </c>
      <c r="D65" s="47" t="s">
        <v>10</v>
      </c>
      <c r="E65" s="43" t="s">
        <v>48</v>
      </c>
      <c r="F65" s="43" t="s">
        <v>12</v>
      </c>
      <c r="G65" s="47" t="s">
        <v>10</v>
      </c>
      <c r="H65" s="43" t="s">
        <v>11</v>
      </c>
      <c r="I65" s="46"/>
      <c r="J65" s="46"/>
      <c r="K65" s="50"/>
      <c r="L65" s="43"/>
      <c r="M65" s="43"/>
      <c r="N65" s="43" t="s">
        <v>12</v>
      </c>
      <c r="O65" s="43" t="s">
        <v>13</v>
      </c>
      <c r="P65" s="43" t="s">
        <v>11</v>
      </c>
      <c r="Q65" s="46" t="s">
        <v>12</v>
      </c>
      <c r="R65" s="46" t="s">
        <v>13</v>
      </c>
      <c r="S65" s="45" t="s">
        <v>11</v>
      </c>
      <c r="T65" s="43" t="s">
        <v>12</v>
      </c>
      <c r="U65" s="43" t="s">
        <v>13</v>
      </c>
      <c r="V65" s="43" t="s">
        <v>11</v>
      </c>
      <c r="W65" s="43" t="s">
        <v>12</v>
      </c>
      <c r="X65" s="43" t="s">
        <v>13</v>
      </c>
      <c r="Y65" s="44" t="s">
        <v>11</v>
      </c>
      <c r="Z65" s="43" t="s">
        <v>12</v>
      </c>
      <c r="AA65" s="43" t="s">
        <v>13</v>
      </c>
      <c r="AB65" s="43" t="s">
        <v>11</v>
      </c>
    </row>
    <row r="66" spans="1:28" s="2" customFormat="1" ht="37.5" customHeight="1">
      <c r="A66" s="43"/>
      <c r="B66" s="43"/>
      <c r="C66" s="43"/>
      <c r="D66" s="43"/>
      <c r="E66" s="43"/>
      <c r="F66" s="43"/>
      <c r="G66" s="43"/>
      <c r="H66" s="45" t="s">
        <v>12</v>
      </c>
      <c r="I66" s="46" t="s">
        <v>49</v>
      </c>
      <c r="J66" s="46"/>
      <c r="K66" s="50" t="s">
        <v>50</v>
      </c>
      <c r="L66" s="43"/>
      <c r="M66" s="51" t="s">
        <v>51</v>
      </c>
      <c r="N66" s="43"/>
      <c r="O66" s="43"/>
      <c r="P66" s="43"/>
      <c r="Q66" s="46"/>
      <c r="R66" s="46"/>
      <c r="S66" s="45"/>
      <c r="T66" s="43"/>
      <c r="U66" s="43"/>
      <c r="V66" s="43"/>
      <c r="W66" s="43"/>
      <c r="X66" s="43"/>
      <c r="Y66" s="44"/>
      <c r="Z66" s="43"/>
      <c r="AA66" s="43"/>
      <c r="AB66" s="43"/>
    </row>
    <row r="67" spans="1:28" s="2" customFormat="1" ht="51.75" customHeight="1">
      <c r="A67" s="43"/>
      <c r="B67" s="43"/>
      <c r="C67" s="43"/>
      <c r="D67" s="43"/>
      <c r="E67" s="43"/>
      <c r="F67" s="43"/>
      <c r="G67" s="43"/>
      <c r="H67" s="45"/>
      <c r="I67" s="27" t="s">
        <v>52</v>
      </c>
      <c r="J67" s="27" t="s">
        <v>14</v>
      </c>
      <c r="K67" s="28" t="s">
        <v>53</v>
      </c>
      <c r="L67" s="18" t="s">
        <v>54</v>
      </c>
      <c r="M67" s="51"/>
      <c r="N67" s="43"/>
      <c r="O67" s="43"/>
      <c r="P67" s="43"/>
      <c r="Q67" s="46"/>
      <c r="R67" s="46"/>
      <c r="S67" s="45"/>
      <c r="T67" s="43"/>
      <c r="U67" s="43"/>
      <c r="V67" s="43"/>
      <c r="W67" s="43"/>
      <c r="X67" s="43"/>
      <c r="Y67" s="44"/>
      <c r="Z67" s="43"/>
      <c r="AA67" s="43"/>
      <c r="AB67" s="43"/>
    </row>
    <row r="68" spans="1:28" s="2" customFormat="1" ht="22.5" customHeight="1">
      <c r="A68" s="23">
        <v>42</v>
      </c>
      <c r="B68" s="24" t="s">
        <v>95</v>
      </c>
      <c r="C68" s="25">
        <f t="shared" si="18"/>
        <v>6538.427465801119</v>
      </c>
      <c r="D68" s="25">
        <f t="shared" si="19"/>
        <v>2556</v>
      </c>
      <c r="E68" s="25">
        <f t="shared" si="20"/>
        <v>3982.427465801119</v>
      </c>
      <c r="F68" s="25">
        <f t="shared" si="26"/>
        <v>4939.427465801119</v>
      </c>
      <c r="G68" s="25">
        <v>957</v>
      </c>
      <c r="H68" s="25">
        <f t="shared" si="28"/>
        <v>3982.427465801119</v>
      </c>
      <c r="I68" s="25">
        <v>3982.427465801119</v>
      </c>
      <c r="J68" s="25"/>
      <c r="K68" s="31">
        <v>0</v>
      </c>
      <c r="L68" s="25">
        <v>0</v>
      </c>
      <c r="M68" s="25"/>
      <c r="N68" s="33"/>
      <c r="O68" s="25"/>
      <c r="P68" s="25"/>
      <c r="Q68" s="37">
        <f t="shared" si="27"/>
        <v>1429</v>
      </c>
      <c r="R68" s="37">
        <v>1429</v>
      </c>
      <c r="S68" s="25"/>
      <c r="T68" s="25">
        <f>U68+V68</f>
        <v>170</v>
      </c>
      <c r="U68" s="25">
        <v>170</v>
      </c>
      <c r="V68" s="25"/>
      <c r="W68" s="25">
        <f t="shared" si="24"/>
        <v>0</v>
      </c>
      <c r="X68" s="25">
        <v>0</v>
      </c>
      <c r="Y68" s="25"/>
      <c r="Z68" s="25">
        <v>0</v>
      </c>
      <c r="AA68" s="25">
        <v>0</v>
      </c>
      <c r="AB68" s="25">
        <v>0</v>
      </c>
    </row>
    <row r="69" spans="1:28" s="2" customFormat="1" ht="22.5" customHeight="1">
      <c r="A69" s="23">
        <v>43</v>
      </c>
      <c r="B69" s="24" t="s">
        <v>96</v>
      </c>
      <c r="C69" s="25">
        <f t="shared" si="18"/>
        <v>5317.298030483109</v>
      </c>
      <c r="D69" s="25">
        <f t="shared" si="19"/>
        <v>2276</v>
      </c>
      <c r="E69" s="25">
        <f t="shared" si="20"/>
        <v>3041.2980304831085</v>
      </c>
      <c r="F69" s="25">
        <f t="shared" si="26"/>
        <v>3925.2980304831085</v>
      </c>
      <c r="G69" s="25">
        <v>884</v>
      </c>
      <c r="H69" s="25">
        <f t="shared" si="28"/>
        <v>3041.2980304831085</v>
      </c>
      <c r="I69" s="25">
        <v>3041.2980304831085</v>
      </c>
      <c r="J69" s="25"/>
      <c r="K69" s="31">
        <v>0</v>
      </c>
      <c r="L69" s="25">
        <v>0</v>
      </c>
      <c r="M69" s="25"/>
      <c r="N69" s="33"/>
      <c r="O69" s="25"/>
      <c r="P69" s="25"/>
      <c r="Q69" s="37">
        <f t="shared" si="27"/>
        <v>1295</v>
      </c>
      <c r="R69" s="37">
        <v>1295</v>
      </c>
      <c r="S69" s="25"/>
      <c r="T69" s="25"/>
      <c r="U69" s="25"/>
      <c r="V69" s="25"/>
      <c r="W69" s="25">
        <f t="shared" si="24"/>
        <v>97</v>
      </c>
      <c r="X69" s="25">
        <v>97</v>
      </c>
      <c r="Y69" s="25"/>
      <c r="Z69" s="25">
        <v>0</v>
      </c>
      <c r="AA69" s="25">
        <v>0</v>
      </c>
      <c r="AB69" s="25">
        <v>0</v>
      </c>
    </row>
    <row r="70" spans="1:28" s="2" customFormat="1" ht="22.5" customHeight="1">
      <c r="A70" s="23">
        <v>44</v>
      </c>
      <c r="B70" s="24" t="s">
        <v>97</v>
      </c>
      <c r="C70" s="25">
        <f t="shared" si="18"/>
        <v>6178.238415766868</v>
      </c>
      <c r="D70" s="25">
        <f t="shared" si="19"/>
        <v>1167</v>
      </c>
      <c r="E70" s="25">
        <f t="shared" si="20"/>
        <v>5011.238415766868</v>
      </c>
      <c r="F70" s="25">
        <f t="shared" si="26"/>
        <v>5658.238415766868</v>
      </c>
      <c r="G70" s="25">
        <v>647</v>
      </c>
      <c r="H70" s="25">
        <f t="shared" si="28"/>
        <v>5011.238415766868</v>
      </c>
      <c r="I70" s="25">
        <v>5011.238415766868</v>
      </c>
      <c r="J70" s="25"/>
      <c r="K70" s="31">
        <v>0</v>
      </c>
      <c r="L70" s="25">
        <v>0</v>
      </c>
      <c r="M70" s="25"/>
      <c r="N70" s="33"/>
      <c r="O70" s="25"/>
      <c r="P70" s="25"/>
      <c r="Q70" s="37">
        <f t="shared" si="27"/>
        <v>520</v>
      </c>
      <c r="R70" s="37">
        <v>520</v>
      </c>
      <c r="S70" s="25"/>
      <c r="T70" s="25"/>
      <c r="U70" s="25"/>
      <c r="V70" s="25"/>
      <c r="W70" s="25">
        <f t="shared" si="24"/>
        <v>0</v>
      </c>
      <c r="X70" s="25">
        <v>0</v>
      </c>
      <c r="Y70" s="25"/>
      <c r="Z70" s="25">
        <v>0</v>
      </c>
      <c r="AA70" s="25">
        <v>0</v>
      </c>
      <c r="AB70" s="25">
        <v>0</v>
      </c>
    </row>
    <row r="71" spans="1:28" s="2" customFormat="1" ht="22.5" customHeight="1">
      <c r="A71" s="23">
        <v>45</v>
      </c>
      <c r="B71" s="24" t="s">
        <v>98</v>
      </c>
      <c r="C71" s="25">
        <f t="shared" si="18"/>
        <v>4065.8425322387548</v>
      </c>
      <c r="D71" s="25">
        <f t="shared" si="19"/>
        <v>1609</v>
      </c>
      <c r="E71" s="25">
        <f t="shared" si="20"/>
        <v>2456.8425322387548</v>
      </c>
      <c r="F71" s="25">
        <f t="shared" si="26"/>
        <v>3308.8425322387548</v>
      </c>
      <c r="G71" s="25">
        <v>852</v>
      </c>
      <c r="H71" s="25">
        <f t="shared" si="28"/>
        <v>2456.8425322387548</v>
      </c>
      <c r="I71" s="25">
        <v>2456.8425322387548</v>
      </c>
      <c r="J71" s="25"/>
      <c r="K71" s="31">
        <v>0</v>
      </c>
      <c r="L71" s="25">
        <v>0</v>
      </c>
      <c r="M71" s="25"/>
      <c r="N71" s="33"/>
      <c r="O71" s="25"/>
      <c r="P71" s="25"/>
      <c r="Q71" s="37">
        <f t="shared" si="27"/>
        <v>546</v>
      </c>
      <c r="R71" s="37">
        <v>546</v>
      </c>
      <c r="S71" s="25"/>
      <c r="T71" s="25">
        <f>U71+V71</f>
        <v>211</v>
      </c>
      <c r="U71" s="25">
        <v>211</v>
      </c>
      <c r="V71" s="25"/>
      <c r="W71" s="25">
        <f t="shared" si="24"/>
        <v>0</v>
      </c>
      <c r="X71" s="25">
        <v>0</v>
      </c>
      <c r="Y71" s="25"/>
      <c r="Z71" s="25">
        <v>0</v>
      </c>
      <c r="AA71" s="25">
        <v>0</v>
      </c>
      <c r="AB71" s="25">
        <v>0</v>
      </c>
    </row>
    <row r="72" spans="1:28" s="2" customFormat="1" ht="22.5" customHeight="1">
      <c r="A72" s="23">
        <v>46</v>
      </c>
      <c r="B72" s="24" t="s">
        <v>99</v>
      </c>
      <c r="C72" s="25">
        <f t="shared" si="18"/>
        <v>5849.700306380411</v>
      </c>
      <c r="D72" s="25">
        <f t="shared" si="19"/>
        <v>2385</v>
      </c>
      <c r="E72" s="25">
        <f t="shared" si="20"/>
        <v>3464.700306380411</v>
      </c>
      <c r="F72" s="25">
        <f t="shared" si="26"/>
        <v>4299.700306380411</v>
      </c>
      <c r="G72" s="25">
        <v>835</v>
      </c>
      <c r="H72" s="25">
        <f t="shared" si="28"/>
        <v>3464.700306380411</v>
      </c>
      <c r="I72" s="25">
        <v>2864.700306380411</v>
      </c>
      <c r="J72" s="25"/>
      <c r="K72" s="31">
        <v>0</v>
      </c>
      <c r="L72" s="25">
        <v>600</v>
      </c>
      <c r="M72" s="32"/>
      <c r="N72" s="33"/>
      <c r="O72" s="25"/>
      <c r="P72" s="25"/>
      <c r="Q72" s="37">
        <f t="shared" si="27"/>
        <v>1550</v>
      </c>
      <c r="R72" s="37">
        <v>1550</v>
      </c>
      <c r="S72" s="25"/>
      <c r="T72" s="25"/>
      <c r="U72" s="25"/>
      <c r="V72" s="25"/>
      <c r="W72" s="25">
        <f t="shared" si="24"/>
        <v>0</v>
      </c>
      <c r="X72" s="25">
        <v>0</v>
      </c>
      <c r="Y72" s="25"/>
      <c r="Z72" s="25">
        <v>0</v>
      </c>
      <c r="AA72" s="25">
        <v>0</v>
      </c>
      <c r="AB72" s="25">
        <v>0</v>
      </c>
    </row>
    <row r="73" spans="1:28" s="2" customFormat="1" ht="22.5" customHeight="1">
      <c r="A73" s="23">
        <v>47</v>
      </c>
      <c r="B73" s="24" t="s">
        <v>100</v>
      </c>
      <c r="C73" s="25">
        <f t="shared" si="18"/>
        <v>6703.284945685656</v>
      </c>
      <c r="D73" s="25">
        <f t="shared" si="19"/>
        <v>2648</v>
      </c>
      <c r="E73" s="25">
        <f t="shared" si="20"/>
        <v>4055.2849456856557</v>
      </c>
      <c r="F73" s="25">
        <f t="shared" si="26"/>
        <v>5380.284945685656</v>
      </c>
      <c r="G73" s="25">
        <v>1325</v>
      </c>
      <c r="H73" s="25">
        <f t="shared" si="28"/>
        <v>4055.2849456856557</v>
      </c>
      <c r="I73" s="25">
        <v>4055.2849456856557</v>
      </c>
      <c r="J73" s="25"/>
      <c r="K73" s="31">
        <v>0</v>
      </c>
      <c r="L73" s="25">
        <v>0</v>
      </c>
      <c r="M73" s="32"/>
      <c r="N73" s="33"/>
      <c r="O73" s="25"/>
      <c r="P73" s="25"/>
      <c r="Q73" s="37">
        <f t="shared" si="27"/>
        <v>1323</v>
      </c>
      <c r="R73" s="37">
        <v>1323</v>
      </c>
      <c r="S73" s="25"/>
      <c r="T73" s="25"/>
      <c r="U73" s="25"/>
      <c r="V73" s="25"/>
      <c r="W73" s="25">
        <f t="shared" si="24"/>
        <v>0</v>
      </c>
      <c r="X73" s="25">
        <v>0</v>
      </c>
      <c r="Y73" s="25"/>
      <c r="Z73" s="25">
        <v>0</v>
      </c>
      <c r="AA73" s="25">
        <v>0</v>
      </c>
      <c r="AB73" s="25">
        <v>0</v>
      </c>
    </row>
    <row r="74" spans="1:28" s="2" customFormat="1" ht="22.5" customHeight="1">
      <c r="A74" s="23">
        <v>48</v>
      </c>
      <c r="B74" s="24" t="s">
        <v>101</v>
      </c>
      <c r="C74" s="25">
        <f t="shared" si="18"/>
        <v>1198.5313636135184</v>
      </c>
      <c r="D74" s="25">
        <f t="shared" si="19"/>
        <v>810</v>
      </c>
      <c r="E74" s="25">
        <f t="shared" si="20"/>
        <v>388.53136361351824</v>
      </c>
      <c r="F74" s="25">
        <f t="shared" si="26"/>
        <v>397.53136361351824</v>
      </c>
      <c r="G74" s="25">
        <v>9</v>
      </c>
      <c r="H74" s="25">
        <f t="shared" si="28"/>
        <v>388.53136361351824</v>
      </c>
      <c r="I74" s="25">
        <v>388.53136361351824</v>
      </c>
      <c r="J74" s="25"/>
      <c r="K74" s="31">
        <v>0</v>
      </c>
      <c r="L74" s="25">
        <v>0</v>
      </c>
      <c r="M74" s="32"/>
      <c r="N74" s="33"/>
      <c r="O74" s="25"/>
      <c r="P74" s="25"/>
      <c r="Q74" s="37">
        <f t="shared" si="27"/>
        <v>704</v>
      </c>
      <c r="R74" s="37">
        <v>704</v>
      </c>
      <c r="S74" s="25"/>
      <c r="T74" s="25"/>
      <c r="U74" s="25"/>
      <c r="V74" s="25"/>
      <c r="W74" s="25">
        <f t="shared" si="24"/>
        <v>97</v>
      </c>
      <c r="X74" s="25">
        <v>97</v>
      </c>
      <c r="Y74" s="25"/>
      <c r="Z74" s="25">
        <v>0</v>
      </c>
      <c r="AA74" s="25">
        <v>0</v>
      </c>
      <c r="AB74" s="25">
        <v>0</v>
      </c>
    </row>
    <row r="75" spans="1:28" s="4" customFormat="1" ht="22.5" customHeight="1">
      <c r="A75" s="18" t="s">
        <v>30</v>
      </c>
      <c r="B75" s="22" t="s">
        <v>31</v>
      </c>
      <c r="C75" s="19">
        <f t="shared" si="18"/>
        <v>25485.75381166367</v>
      </c>
      <c r="D75" s="20">
        <f t="shared" si="19"/>
        <v>12963</v>
      </c>
      <c r="E75" s="20">
        <f t="shared" si="20"/>
        <v>12522.75381166367</v>
      </c>
      <c r="F75" s="20">
        <f t="shared" si="26"/>
        <v>15928.75381166367</v>
      </c>
      <c r="G75" s="21">
        <f>SUM(G77:G83)</f>
        <v>3406</v>
      </c>
      <c r="H75" s="19">
        <f t="shared" si="28"/>
        <v>12522.75381166367</v>
      </c>
      <c r="I75" s="29">
        <f>SUM(I77:I84)</f>
        <v>7891.50381166367</v>
      </c>
      <c r="J75" s="29"/>
      <c r="K75" s="30">
        <f>SUM(K77:K84)</f>
        <v>2631.25</v>
      </c>
      <c r="L75" s="21">
        <f>SUM(L77:L83)</f>
        <v>2000</v>
      </c>
      <c r="M75" s="21"/>
      <c r="N75" s="19"/>
      <c r="O75" s="20"/>
      <c r="P75" s="20"/>
      <c r="Q75" s="36">
        <f t="shared" si="27"/>
        <v>9012</v>
      </c>
      <c r="R75" s="29">
        <f>SUM(R77:R84)</f>
        <v>9012</v>
      </c>
      <c r="S75" s="38"/>
      <c r="T75" s="20">
        <f>U75+V75</f>
        <v>80</v>
      </c>
      <c r="U75" s="20">
        <v>80</v>
      </c>
      <c r="V75" s="20"/>
      <c r="W75" s="20">
        <f t="shared" si="24"/>
        <v>292</v>
      </c>
      <c r="X75" s="20">
        <v>292</v>
      </c>
      <c r="Y75" s="20"/>
      <c r="Z75" s="20">
        <f>SUM(AA75,AB75)</f>
        <v>173</v>
      </c>
      <c r="AA75" s="29">
        <f>SUM(AA76:AA84)</f>
        <v>173</v>
      </c>
      <c r="AB75" s="25">
        <v>0</v>
      </c>
    </row>
    <row r="76" spans="1:28" s="4" customFormat="1" ht="22.5" customHeight="1">
      <c r="A76" s="23">
        <v>49</v>
      </c>
      <c r="B76" s="24" t="s">
        <v>64</v>
      </c>
      <c r="C76" s="25">
        <f t="shared" si="18"/>
        <v>54</v>
      </c>
      <c r="D76" s="25">
        <f t="shared" si="19"/>
        <v>54</v>
      </c>
      <c r="E76" s="25">
        <f t="shared" si="20"/>
        <v>0</v>
      </c>
      <c r="F76" s="25">
        <v>0</v>
      </c>
      <c r="G76" s="25">
        <v>0</v>
      </c>
      <c r="H76" s="25">
        <v>0</v>
      </c>
      <c r="I76" s="25">
        <v>0</v>
      </c>
      <c r="J76" s="25"/>
      <c r="K76" s="31">
        <v>0</v>
      </c>
      <c r="L76" s="25">
        <v>0</v>
      </c>
      <c r="M76" s="21"/>
      <c r="N76" s="19"/>
      <c r="O76" s="20"/>
      <c r="P76" s="20"/>
      <c r="Q76" s="37"/>
      <c r="R76" s="37"/>
      <c r="S76" s="25"/>
      <c r="T76" s="25"/>
      <c r="U76" s="25"/>
      <c r="V76" s="25"/>
      <c r="W76" s="25">
        <f t="shared" si="24"/>
        <v>0</v>
      </c>
      <c r="X76" s="25">
        <v>0</v>
      </c>
      <c r="Y76" s="25"/>
      <c r="Z76" s="25">
        <v>54</v>
      </c>
      <c r="AA76" s="25">
        <v>54</v>
      </c>
      <c r="AB76" s="25">
        <v>0</v>
      </c>
    </row>
    <row r="77" spans="1:28" s="2" customFormat="1" ht="22.5" customHeight="1">
      <c r="A77" s="23">
        <v>50</v>
      </c>
      <c r="B77" s="24" t="s">
        <v>102</v>
      </c>
      <c r="C77" s="25">
        <f t="shared" si="18"/>
        <v>5541.364503784025</v>
      </c>
      <c r="D77" s="25">
        <f aca="true" t="shared" si="29" ref="D77:D130">SUM(G77+O77+R77+U77+X77+AA77)</f>
        <v>1904</v>
      </c>
      <c r="E77" s="25">
        <f t="shared" si="20"/>
        <v>3637.3645037840256</v>
      </c>
      <c r="F77" s="25">
        <f aca="true" t="shared" si="30" ref="F77:F83">G77+H77</f>
        <v>4259.364503784025</v>
      </c>
      <c r="G77" s="25">
        <v>622</v>
      </c>
      <c r="H77" s="25">
        <f aca="true" t="shared" si="31" ref="H77:H83">I77+K77+M77+J77+L77</f>
        <v>3637.3645037840256</v>
      </c>
      <c r="I77" s="25">
        <v>1256.1145037840256</v>
      </c>
      <c r="J77" s="25"/>
      <c r="K77" s="31">
        <v>1581.25</v>
      </c>
      <c r="L77" s="25">
        <v>800</v>
      </c>
      <c r="M77" s="32"/>
      <c r="N77" s="33"/>
      <c r="O77" s="25"/>
      <c r="P77" s="25"/>
      <c r="Q77" s="37">
        <f aca="true" t="shared" si="32" ref="Q77:Q103">S77+R77</f>
        <v>1282</v>
      </c>
      <c r="R77" s="37">
        <v>1282</v>
      </c>
      <c r="S77" s="25"/>
      <c r="T77" s="25"/>
      <c r="U77" s="25"/>
      <c r="V77" s="25"/>
      <c r="W77" s="25">
        <f t="shared" si="24"/>
        <v>0</v>
      </c>
      <c r="X77" s="25">
        <v>0</v>
      </c>
      <c r="Y77" s="25"/>
      <c r="Z77" s="25">
        <v>0</v>
      </c>
      <c r="AA77" s="25">
        <v>0</v>
      </c>
      <c r="AB77" s="25">
        <v>0</v>
      </c>
    </row>
    <row r="78" spans="1:28" s="2" customFormat="1" ht="22.5" customHeight="1">
      <c r="A78" s="23">
        <v>51</v>
      </c>
      <c r="B78" s="24" t="s">
        <v>103</v>
      </c>
      <c r="C78" s="25">
        <f t="shared" si="18"/>
        <v>4020.369871790455</v>
      </c>
      <c r="D78" s="25">
        <f t="shared" si="29"/>
        <v>1899</v>
      </c>
      <c r="E78" s="25">
        <f aca="true" t="shared" si="33" ref="E78:E130">H78+P78+V78+Y78+AB78+S78</f>
        <v>2121.369871790455</v>
      </c>
      <c r="F78" s="25">
        <f t="shared" si="30"/>
        <v>2767.369871790455</v>
      </c>
      <c r="G78" s="25">
        <v>646</v>
      </c>
      <c r="H78" s="25">
        <f t="shared" si="31"/>
        <v>2121.369871790455</v>
      </c>
      <c r="I78" s="25">
        <v>1071.369871790455</v>
      </c>
      <c r="J78" s="25"/>
      <c r="K78" s="31">
        <v>1050</v>
      </c>
      <c r="L78" s="25">
        <v>0</v>
      </c>
      <c r="M78" s="32"/>
      <c r="N78" s="33"/>
      <c r="O78" s="25"/>
      <c r="P78" s="25"/>
      <c r="Q78" s="37">
        <f t="shared" si="32"/>
        <v>1253</v>
      </c>
      <c r="R78" s="37">
        <v>1253</v>
      </c>
      <c r="S78" s="25"/>
      <c r="T78" s="25"/>
      <c r="U78" s="25"/>
      <c r="V78" s="25"/>
      <c r="W78" s="25">
        <f t="shared" si="24"/>
        <v>0</v>
      </c>
      <c r="X78" s="25">
        <v>0</v>
      </c>
      <c r="Y78" s="25"/>
      <c r="Z78" s="25">
        <v>0</v>
      </c>
      <c r="AA78" s="25">
        <v>0</v>
      </c>
      <c r="AB78" s="25">
        <v>0</v>
      </c>
    </row>
    <row r="79" spans="1:28" s="2" customFormat="1" ht="22.5" customHeight="1">
      <c r="A79" s="23">
        <v>52</v>
      </c>
      <c r="B79" s="24" t="s">
        <v>104</v>
      </c>
      <c r="C79" s="25">
        <f t="shared" si="18"/>
        <v>3919.0996229962084</v>
      </c>
      <c r="D79" s="25">
        <f t="shared" si="29"/>
        <v>1949</v>
      </c>
      <c r="E79" s="25">
        <f t="shared" si="33"/>
        <v>1970.0996229962084</v>
      </c>
      <c r="F79" s="25">
        <f t="shared" si="30"/>
        <v>2487.0996229962084</v>
      </c>
      <c r="G79" s="25">
        <v>517</v>
      </c>
      <c r="H79" s="25">
        <f t="shared" si="31"/>
        <v>1970.0996229962084</v>
      </c>
      <c r="I79" s="25">
        <v>1370.0996229962084</v>
      </c>
      <c r="J79" s="25"/>
      <c r="K79" s="31">
        <v>0</v>
      </c>
      <c r="L79" s="25">
        <v>600</v>
      </c>
      <c r="M79" s="32"/>
      <c r="N79" s="33"/>
      <c r="O79" s="25"/>
      <c r="P79" s="25"/>
      <c r="Q79" s="37">
        <f t="shared" si="32"/>
        <v>1109</v>
      </c>
      <c r="R79" s="37">
        <v>1109</v>
      </c>
      <c r="S79" s="25"/>
      <c r="T79" s="25"/>
      <c r="U79" s="25"/>
      <c r="V79" s="25"/>
      <c r="W79" s="25">
        <f t="shared" si="24"/>
        <v>292</v>
      </c>
      <c r="X79" s="25">
        <v>292</v>
      </c>
      <c r="Y79" s="25"/>
      <c r="Z79" s="25">
        <v>31</v>
      </c>
      <c r="AA79" s="25">
        <v>31</v>
      </c>
      <c r="AB79" s="25">
        <v>0</v>
      </c>
    </row>
    <row r="80" spans="1:28" s="2" customFormat="1" ht="22.5" customHeight="1">
      <c r="A80" s="23">
        <v>53</v>
      </c>
      <c r="B80" s="24" t="s">
        <v>105</v>
      </c>
      <c r="C80" s="25">
        <f t="shared" si="18"/>
        <v>2905.361996687624</v>
      </c>
      <c r="D80" s="25">
        <f t="shared" si="29"/>
        <v>1838</v>
      </c>
      <c r="E80" s="25">
        <f t="shared" si="33"/>
        <v>1067.3619966876238</v>
      </c>
      <c r="F80" s="25">
        <f t="shared" si="30"/>
        <v>1469.3619966876238</v>
      </c>
      <c r="G80" s="25">
        <v>402</v>
      </c>
      <c r="H80" s="25">
        <f t="shared" si="31"/>
        <v>1067.3619966876238</v>
      </c>
      <c r="I80" s="25">
        <v>1067.3619966876238</v>
      </c>
      <c r="J80" s="25"/>
      <c r="K80" s="31">
        <v>0</v>
      </c>
      <c r="L80" s="25">
        <v>0</v>
      </c>
      <c r="M80" s="32"/>
      <c r="N80" s="33"/>
      <c r="O80" s="25"/>
      <c r="P80" s="25"/>
      <c r="Q80" s="37">
        <f t="shared" si="32"/>
        <v>1436</v>
      </c>
      <c r="R80" s="37">
        <v>1436</v>
      </c>
      <c r="S80" s="25"/>
      <c r="T80" s="25"/>
      <c r="U80" s="25"/>
      <c r="V80" s="25"/>
      <c r="W80" s="25">
        <f t="shared" si="24"/>
        <v>0</v>
      </c>
      <c r="X80" s="25">
        <v>0</v>
      </c>
      <c r="Y80" s="25"/>
      <c r="Z80" s="25">
        <v>0</v>
      </c>
      <c r="AA80" s="25">
        <v>0</v>
      </c>
      <c r="AB80" s="25">
        <v>0</v>
      </c>
    </row>
    <row r="81" spans="1:28" s="2" customFormat="1" ht="22.5" customHeight="1">
      <c r="A81" s="23">
        <v>54</v>
      </c>
      <c r="B81" s="24" t="s">
        <v>106</v>
      </c>
      <c r="C81" s="25">
        <f t="shared" si="18"/>
        <v>2498.6610708553144</v>
      </c>
      <c r="D81" s="25">
        <f t="shared" si="29"/>
        <v>1458</v>
      </c>
      <c r="E81" s="25">
        <f t="shared" si="33"/>
        <v>1040.6610708553146</v>
      </c>
      <c r="F81" s="25">
        <f t="shared" si="30"/>
        <v>1445.6610708553146</v>
      </c>
      <c r="G81" s="25">
        <v>405</v>
      </c>
      <c r="H81" s="25">
        <f t="shared" si="31"/>
        <v>1040.6610708553146</v>
      </c>
      <c r="I81" s="25">
        <v>1040.6610708553146</v>
      </c>
      <c r="J81" s="25"/>
      <c r="K81" s="31">
        <v>0</v>
      </c>
      <c r="L81" s="25">
        <v>0</v>
      </c>
      <c r="M81" s="32"/>
      <c r="N81" s="33"/>
      <c r="O81" s="25"/>
      <c r="P81" s="25"/>
      <c r="Q81" s="37">
        <f t="shared" si="32"/>
        <v>1053</v>
      </c>
      <c r="R81" s="37">
        <v>1053</v>
      </c>
      <c r="S81" s="25"/>
      <c r="T81" s="25"/>
      <c r="U81" s="25"/>
      <c r="V81" s="25"/>
      <c r="W81" s="25">
        <f t="shared" si="24"/>
        <v>0</v>
      </c>
      <c r="X81" s="25">
        <v>0</v>
      </c>
      <c r="Y81" s="25"/>
      <c r="Z81" s="25">
        <v>0</v>
      </c>
      <c r="AA81" s="25">
        <v>0</v>
      </c>
      <c r="AB81" s="25">
        <v>0</v>
      </c>
    </row>
    <row r="82" spans="1:28" s="2" customFormat="1" ht="22.5" customHeight="1">
      <c r="A82" s="23">
        <v>55</v>
      </c>
      <c r="B82" s="24" t="s">
        <v>107</v>
      </c>
      <c r="C82" s="25">
        <f t="shared" si="18"/>
        <v>2832.5087205742343</v>
      </c>
      <c r="D82" s="25">
        <f t="shared" si="29"/>
        <v>1521</v>
      </c>
      <c r="E82" s="25">
        <f t="shared" si="33"/>
        <v>1311.5087205742343</v>
      </c>
      <c r="F82" s="25">
        <f t="shared" si="30"/>
        <v>1833.5087205742343</v>
      </c>
      <c r="G82" s="25">
        <v>522</v>
      </c>
      <c r="H82" s="25">
        <f t="shared" si="31"/>
        <v>1311.5087205742343</v>
      </c>
      <c r="I82" s="25">
        <v>1311.5087205742343</v>
      </c>
      <c r="J82" s="25"/>
      <c r="K82" s="31">
        <v>0</v>
      </c>
      <c r="L82" s="25">
        <v>0</v>
      </c>
      <c r="M82" s="32"/>
      <c r="N82" s="33"/>
      <c r="O82" s="25"/>
      <c r="P82" s="25"/>
      <c r="Q82" s="37">
        <f t="shared" si="32"/>
        <v>919</v>
      </c>
      <c r="R82" s="37">
        <v>919</v>
      </c>
      <c r="S82" s="25"/>
      <c r="T82" s="25">
        <f>U82+V82</f>
        <v>80</v>
      </c>
      <c r="U82" s="25">
        <v>80</v>
      </c>
      <c r="V82" s="25"/>
      <c r="W82" s="25">
        <f t="shared" si="24"/>
        <v>0</v>
      </c>
      <c r="X82" s="25">
        <v>0</v>
      </c>
      <c r="Y82" s="25"/>
      <c r="Z82" s="25">
        <v>0</v>
      </c>
      <c r="AA82" s="25">
        <v>0</v>
      </c>
      <c r="AB82" s="25">
        <v>0</v>
      </c>
    </row>
    <row r="83" spans="1:28" s="2" customFormat="1" ht="22.5" customHeight="1">
      <c r="A83" s="23">
        <v>56</v>
      </c>
      <c r="B83" s="24" t="s">
        <v>108</v>
      </c>
      <c r="C83" s="25">
        <f aca="true" t="shared" si="34" ref="C83:C130">D83+E83</f>
        <v>3414.388024975807</v>
      </c>
      <c r="D83" s="25">
        <f t="shared" si="29"/>
        <v>2040</v>
      </c>
      <c r="E83" s="25">
        <f t="shared" si="33"/>
        <v>1374.3880249758072</v>
      </c>
      <c r="F83" s="25">
        <f t="shared" si="30"/>
        <v>1666.3880249758072</v>
      </c>
      <c r="G83" s="25">
        <v>292</v>
      </c>
      <c r="H83" s="25">
        <f t="shared" si="31"/>
        <v>1374.3880249758072</v>
      </c>
      <c r="I83" s="25">
        <v>774.3880249758073</v>
      </c>
      <c r="J83" s="25"/>
      <c r="K83" s="31">
        <v>0</v>
      </c>
      <c r="L83" s="25">
        <v>600</v>
      </c>
      <c r="M83" s="32"/>
      <c r="N83" s="33"/>
      <c r="O83" s="25"/>
      <c r="P83" s="25"/>
      <c r="Q83" s="37">
        <f t="shared" si="32"/>
        <v>1660</v>
      </c>
      <c r="R83" s="37">
        <v>1660</v>
      </c>
      <c r="S83" s="25"/>
      <c r="T83" s="25"/>
      <c r="U83" s="25"/>
      <c r="V83" s="25"/>
      <c r="W83" s="25">
        <f t="shared" si="24"/>
        <v>0</v>
      </c>
      <c r="X83" s="25">
        <v>0</v>
      </c>
      <c r="Y83" s="25"/>
      <c r="Z83" s="25">
        <v>88</v>
      </c>
      <c r="AA83" s="25">
        <v>88</v>
      </c>
      <c r="AB83" s="25">
        <v>0</v>
      </c>
    </row>
    <row r="84" spans="1:28" s="2" customFormat="1" ht="22.5" customHeight="1">
      <c r="A84" s="23">
        <v>57</v>
      </c>
      <c r="B84" s="24" t="s">
        <v>109</v>
      </c>
      <c r="C84" s="25">
        <f t="shared" si="34"/>
        <v>300</v>
      </c>
      <c r="D84" s="25">
        <f t="shared" si="29"/>
        <v>300</v>
      </c>
      <c r="E84" s="25">
        <f t="shared" si="33"/>
        <v>0</v>
      </c>
      <c r="F84" s="25">
        <v>0</v>
      </c>
      <c r="G84" s="25">
        <v>0</v>
      </c>
      <c r="H84" s="25">
        <f aca="true" t="shared" si="35" ref="H84:H130">I84+K84+M84+J84+L84</f>
        <v>0</v>
      </c>
      <c r="I84" s="25">
        <v>0</v>
      </c>
      <c r="J84" s="25"/>
      <c r="K84" s="31">
        <v>0</v>
      </c>
      <c r="L84" s="25">
        <v>0</v>
      </c>
      <c r="M84" s="32"/>
      <c r="N84" s="33"/>
      <c r="O84" s="25"/>
      <c r="P84" s="25"/>
      <c r="Q84" s="37">
        <f t="shared" si="32"/>
        <v>300</v>
      </c>
      <c r="R84" s="37">
        <v>300</v>
      </c>
      <c r="S84" s="25"/>
      <c r="T84" s="25"/>
      <c r="U84" s="25"/>
      <c r="V84" s="25"/>
      <c r="W84" s="25">
        <f t="shared" si="24"/>
        <v>0</v>
      </c>
      <c r="X84" s="25">
        <v>0</v>
      </c>
      <c r="Y84" s="25"/>
      <c r="Z84" s="25">
        <v>0</v>
      </c>
      <c r="AA84" s="25">
        <v>0</v>
      </c>
      <c r="AB84" s="25">
        <v>0</v>
      </c>
    </row>
    <row r="85" spans="1:28" s="4" customFormat="1" ht="22.5" customHeight="1">
      <c r="A85" s="18" t="s">
        <v>32</v>
      </c>
      <c r="B85" s="22" t="s">
        <v>33</v>
      </c>
      <c r="C85" s="19">
        <f t="shared" si="34"/>
        <v>20936.32037367395</v>
      </c>
      <c r="D85" s="20">
        <f t="shared" si="29"/>
        <v>10218</v>
      </c>
      <c r="E85" s="20">
        <f t="shared" si="33"/>
        <v>10718.320373673949</v>
      </c>
      <c r="F85" s="20">
        <f aca="true" t="shared" si="36" ref="F85:F90">G85+H85</f>
        <v>13709.320373673949</v>
      </c>
      <c r="G85" s="21">
        <f>SUM(G86:G90)</f>
        <v>2991</v>
      </c>
      <c r="H85" s="19">
        <f t="shared" si="35"/>
        <v>10718.320373673949</v>
      </c>
      <c r="I85" s="29">
        <f>SUM(I86:I93)</f>
        <v>6768.320373673949</v>
      </c>
      <c r="J85" s="29"/>
      <c r="K85" s="30">
        <f>SUM(K86:K93)</f>
        <v>3150</v>
      </c>
      <c r="L85" s="21">
        <f>SUM(L86:L93)</f>
        <v>800</v>
      </c>
      <c r="M85" s="21"/>
      <c r="N85" s="19"/>
      <c r="O85" s="20"/>
      <c r="P85" s="20"/>
      <c r="Q85" s="36">
        <f t="shared" si="32"/>
        <v>6329</v>
      </c>
      <c r="R85" s="29">
        <f>SUM(R86:R93)</f>
        <v>6329</v>
      </c>
      <c r="S85" s="38"/>
      <c r="T85" s="20">
        <f>U85+V85</f>
        <v>195</v>
      </c>
      <c r="U85" s="20">
        <v>195</v>
      </c>
      <c r="V85" s="20"/>
      <c r="W85" s="20">
        <f t="shared" si="24"/>
        <v>198</v>
      </c>
      <c r="X85" s="20">
        <v>198</v>
      </c>
      <c r="Y85" s="20"/>
      <c r="Z85" s="20">
        <f aca="true" t="shared" si="37" ref="Z85:Z96">AA85+AB85</f>
        <v>505</v>
      </c>
      <c r="AA85" s="29">
        <f>SUM(AA86:AA93)</f>
        <v>505</v>
      </c>
      <c r="AB85" s="25">
        <v>0</v>
      </c>
    </row>
    <row r="86" spans="1:28" s="2" customFormat="1" ht="22.5" customHeight="1">
      <c r="A86" s="23">
        <v>58</v>
      </c>
      <c r="B86" s="24" t="s">
        <v>110</v>
      </c>
      <c r="C86" s="25">
        <f t="shared" si="34"/>
        <v>5408.791608481311</v>
      </c>
      <c r="D86" s="25">
        <f t="shared" si="29"/>
        <v>1694</v>
      </c>
      <c r="E86" s="25">
        <f t="shared" si="33"/>
        <v>3714.7916084813114</v>
      </c>
      <c r="F86" s="25">
        <f t="shared" si="36"/>
        <v>4534.791608481311</v>
      </c>
      <c r="G86" s="25">
        <v>820</v>
      </c>
      <c r="H86" s="25">
        <f t="shared" si="35"/>
        <v>3714.7916084813114</v>
      </c>
      <c r="I86" s="25">
        <v>1864.7916084813112</v>
      </c>
      <c r="J86" s="25"/>
      <c r="K86" s="31">
        <v>1050</v>
      </c>
      <c r="L86" s="25">
        <v>800</v>
      </c>
      <c r="M86" s="25"/>
      <c r="N86" s="33"/>
      <c r="O86" s="25"/>
      <c r="P86" s="25"/>
      <c r="Q86" s="37">
        <f t="shared" si="32"/>
        <v>739</v>
      </c>
      <c r="R86" s="37">
        <v>739</v>
      </c>
      <c r="S86" s="25"/>
      <c r="T86" s="25"/>
      <c r="U86" s="25"/>
      <c r="V86" s="25"/>
      <c r="W86" s="25">
        <f aca="true" t="shared" si="38" ref="W86:W130">X86+Y86</f>
        <v>0</v>
      </c>
      <c r="X86" s="25">
        <v>0</v>
      </c>
      <c r="Y86" s="25"/>
      <c r="Z86" s="25">
        <f t="shared" si="37"/>
        <v>135</v>
      </c>
      <c r="AA86" s="25">
        <v>135</v>
      </c>
      <c r="AB86" s="25">
        <v>0</v>
      </c>
    </row>
    <row r="87" spans="1:28" s="2" customFormat="1" ht="22.5" customHeight="1">
      <c r="A87" s="23">
        <v>59</v>
      </c>
      <c r="B87" s="24" t="s">
        <v>111</v>
      </c>
      <c r="C87" s="25">
        <f t="shared" si="34"/>
        <v>3714.784039037693</v>
      </c>
      <c r="D87" s="25">
        <f t="shared" si="29"/>
        <v>1556</v>
      </c>
      <c r="E87" s="25">
        <f t="shared" si="33"/>
        <v>2158.784039037693</v>
      </c>
      <c r="F87" s="25">
        <f t="shared" si="36"/>
        <v>2804.784039037693</v>
      </c>
      <c r="G87" s="25">
        <v>646</v>
      </c>
      <c r="H87" s="25">
        <f t="shared" si="35"/>
        <v>2158.784039037693</v>
      </c>
      <c r="I87" s="25">
        <v>1108.7840390376932</v>
      </c>
      <c r="J87" s="25"/>
      <c r="K87" s="31">
        <v>1050</v>
      </c>
      <c r="L87" s="25">
        <v>0</v>
      </c>
      <c r="M87" s="25"/>
      <c r="N87" s="33"/>
      <c r="O87" s="25"/>
      <c r="P87" s="25"/>
      <c r="Q87" s="37">
        <f t="shared" si="32"/>
        <v>846</v>
      </c>
      <c r="R87" s="37">
        <v>846</v>
      </c>
      <c r="S87" s="25"/>
      <c r="T87" s="25"/>
      <c r="U87" s="25"/>
      <c r="V87" s="25"/>
      <c r="W87" s="25">
        <f t="shared" si="38"/>
        <v>0</v>
      </c>
      <c r="X87" s="25">
        <v>0</v>
      </c>
      <c r="Y87" s="25"/>
      <c r="Z87" s="25">
        <f t="shared" si="37"/>
        <v>64</v>
      </c>
      <c r="AA87" s="25">
        <v>64</v>
      </c>
      <c r="AB87" s="25">
        <v>0</v>
      </c>
    </row>
    <row r="88" spans="1:28" s="2" customFormat="1" ht="22.5" customHeight="1">
      <c r="A88" s="23">
        <v>60</v>
      </c>
      <c r="B88" s="24" t="s">
        <v>112</v>
      </c>
      <c r="C88" s="25">
        <f t="shared" si="34"/>
        <v>2834.9542728539445</v>
      </c>
      <c r="D88" s="25">
        <f t="shared" si="29"/>
        <v>1343</v>
      </c>
      <c r="E88" s="25">
        <f t="shared" si="33"/>
        <v>1491.9542728539448</v>
      </c>
      <c r="F88" s="25">
        <f t="shared" si="36"/>
        <v>1768.9542728539448</v>
      </c>
      <c r="G88" s="25">
        <v>277</v>
      </c>
      <c r="H88" s="25">
        <f t="shared" si="35"/>
        <v>1491.9542728539448</v>
      </c>
      <c r="I88" s="25">
        <v>441.9542728539448</v>
      </c>
      <c r="J88" s="25"/>
      <c r="K88" s="31">
        <v>1050</v>
      </c>
      <c r="L88" s="25">
        <v>0</v>
      </c>
      <c r="M88" s="25"/>
      <c r="N88" s="33"/>
      <c r="O88" s="25"/>
      <c r="P88" s="25"/>
      <c r="Q88" s="37">
        <f t="shared" si="32"/>
        <v>884</v>
      </c>
      <c r="R88" s="37">
        <v>884</v>
      </c>
      <c r="S88" s="25"/>
      <c r="T88" s="25"/>
      <c r="U88" s="25"/>
      <c r="V88" s="25"/>
      <c r="W88" s="25">
        <f t="shared" si="38"/>
        <v>0</v>
      </c>
      <c r="X88" s="25">
        <v>0</v>
      </c>
      <c r="Y88" s="25"/>
      <c r="Z88" s="25">
        <f t="shared" si="37"/>
        <v>182</v>
      </c>
      <c r="AA88" s="25">
        <v>182</v>
      </c>
      <c r="AB88" s="25">
        <v>0</v>
      </c>
    </row>
    <row r="89" spans="1:28" s="2" customFormat="1" ht="22.5" customHeight="1">
      <c r="A89" s="23">
        <v>61</v>
      </c>
      <c r="B89" s="24" t="s">
        <v>113</v>
      </c>
      <c r="C89" s="25">
        <f t="shared" si="34"/>
        <v>3348.292218171658</v>
      </c>
      <c r="D89" s="25">
        <f t="shared" si="29"/>
        <v>2592</v>
      </c>
      <c r="E89" s="25">
        <f t="shared" si="33"/>
        <v>756.292218171658</v>
      </c>
      <c r="F89" s="25">
        <f t="shared" si="36"/>
        <v>1034.292218171658</v>
      </c>
      <c r="G89" s="25">
        <v>278</v>
      </c>
      <c r="H89" s="25">
        <f t="shared" si="35"/>
        <v>756.292218171658</v>
      </c>
      <c r="I89" s="25">
        <v>756.292218171658</v>
      </c>
      <c r="J89" s="25"/>
      <c r="K89" s="31"/>
      <c r="L89" s="25"/>
      <c r="M89" s="25"/>
      <c r="N89" s="33"/>
      <c r="O89" s="25"/>
      <c r="P89" s="25"/>
      <c r="Q89" s="37">
        <f t="shared" si="32"/>
        <v>2158</v>
      </c>
      <c r="R89" s="37">
        <v>2158</v>
      </c>
      <c r="S89" s="25"/>
      <c r="T89" s="25">
        <f>U89+V89</f>
        <v>82</v>
      </c>
      <c r="U89" s="25">
        <v>82</v>
      </c>
      <c r="V89" s="25"/>
      <c r="W89" s="25">
        <f t="shared" si="38"/>
        <v>0</v>
      </c>
      <c r="X89" s="25">
        <v>0</v>
      </c>
      <c r="Y89" s="25"/>
      <c r="Z89" s="25">
        <v>74</v>
      </c>
      <c r="AA89" s="25">
        <v>74</v>
      </c>
      <c r="AB89" s="25">
        <v>0</v>
      </c>
    </row>
    <row r="90" spans="1:28" s="2" customFormat="1" ht="22.5" customHeight="1">
      <c r="A90" s="23">
        <v>62</v>
      </c>
      <c r="B90" s="24" t="s">
        <v>114</v>
      </c>
      <c r="C90" s="25">
        <f t="shared" si="34"/>
        <v>4907.498235129342</v>
      </c>
      <c r="D90" s="25">
        <f t="shared" si="29"/>
        <v>2311</v>
      </c>
      <c r="E90" s="25">
        <f t="shared" si="33"/>
        <v>2596.4982351293415</v>
      </c>
      <c r="F90" s="25">
        <f t="shared" si="36"/>
        <v>3566.4982351293415</v>
      </c>
      <c r="G90" s="25">
        <v>970</v>
      </c>
      <c r="H90" s="25">
        <f t="shared" si="35"/>
        <v>2596.4982351293415</v>
      </c>
      <c r="I90" s="25">
        <v>2596.4982351293415</v>
      </c>
      <c r="J90" s="25"/>
      <c r="K90" s="31"/>
      <c r="L90" s="25"/>
      <c r="M90" s="25"/>
      <c r="N90" s="33"/>
      <c r="O90" s="25"/>
      <c r="P90" s="25"/>
      <c r="Q90" s="37">
        <f t="shared" si="32"/>
        <v>1176</v>
      </c>
      <c r="R90" s="37">
        <v>1176</v>
      </c>
      <c r="S90" s="25"/>
      <c r="T90" s="25">
        <f>U90+V90</f>
        <v>113</v>
      </c>
      <c r="U90" s="25">
        <v>113</v>
      </c>
      <c r="V90" s="25"/>
      <c r="W90" s="25">
        <f t="shared" si="38"/>
        <v>52</v>
      </c>
      <c r="X90" s="25">
        <v>52</v>
      </c>
      <c r="Y90" s="25"/>
      <c r="Z90" s="25">
        <v>0</v>
      </c>
      <c r="AA90" s="25">
        <v>0</v>
      </c>
      <c r="AB90" s="25">
        <v>0</v>
      </c>
    </row>
    <row r="91" spans="1:28" s="2" customFormat="1" ht="22.5" customHeight="1">
      <c r="A91" s="23">
        <v>63</v>
      </c>
      <c r="B91" s="24" t="s">
        <v>115</v>
      </c>
      <c r="C91" s="25">
        <f t="shared" si="34"/>
        <v>251</v>
      </c>
      <c r="D91" s="25">
        <f t="shared" si="29"/>
        <v>251</v>
      </c>
      <c r="E91" s="25">
        <f t="shared" si="33"/>
        <v>0</v>
      </c>
      <c r="F91" s="25">
        <v>0</v>
      </c>
      <c r="G91" s="25">
        <v>0</v>
      </c>
      <c r="H91" s="25">
        <f t="shared" si="35"/>
        <v>0</v>
      </c>
      <c r="I91" s="25">
        <v>0</v>
      </c>
      <c r="J91" s="25"/>
      <c r="K91" s="31"/>
      <c r="L91" s="25"/>
      <c r="M91" s="25"/>
      <c r="N91" s="33"/>
      <c r="O91" s="25"/>
      <c r="P91" s="25"/>
      <c r="Q91" s="37">
        <f t="shared" si="32"/>
        <v>251</v>
      </c>
      <c r="R91" s="37">
        <v>251</v>
      </c>
      <c r="S91" s="25"/>
      <c r="T91" s="25"/>
      <c r="U91" s="25"/>
      <c r="V91" s="25"/>
      <c r="W91" s="25">
        <f t="shared" si="38"/>
        <v>0</v>
      </c>
      <c r="X91" s="25">
        <v>0</v>
      </c>
      <c r="Y91" s="25"/>
      <c r="Z91" s="25">
        <v>0</v>
      </c>
      <c r="AA91" s="25">
        <v>0</v>
      </c>
      <c r="AB91" s="25">
        <v>0</v>
      </c>
    </row>
    <row r="92" spans="1:28" s="2" customFormat="1" ht="22.5" customHeight="1">
      <c r="A92" s="23">
        <v>64</v>
      </c>
      <c r="B92" s="24" t="s">
        <v>116</v>
      </c>
      <c r="C92" s="25">
        <f t="shared" si="34"/>
        <v>325</v>
      </c>
      <c r="D92" s="25">
        <f t="shared" si="29"/>
        <v>325</v>
      </c>
      <c r="E92" s="25">
        <f t="shared" si="33"/>
        <v>0</v>
      </c>
      <c r="F92" s="25">
        <v>0</v>
      </c>
      <c r="G92" s="25">
        <v>0</v>
      </c>
      <c r="H92" s="25">
        <f t="shared" si="35"/>
        <v>0</v>
      </c>
      <c r="I92" s="25">
        <v>0</v>
      </c>
      <c r="J92" s="25"/>
      <c r="K92" s="31"/>
      <c r="L92" s="25"/>
      <c r="M92" s="25"/>
      <c r="N92" s="33"/>
      <c r="O92" s="25"/>
      <c r="P92" s="25"/>
      <c r="Q92" s="37">
        <f t="shared" si="32"/>
        <v>275</v>
      </c>
      <c r="R92" s="37">
        <v>275</v>
      </c>
      <c r="S92" s="25"/>
      <c r="T92" s="25"/>
      <c r="U92" s="25"/>
      <c r="V92" s="25"/>
      <c r="W92" s="25">
        <f t="shared" si="38"/>
        <v>0</v>
      </c>
      <c r="X92" s="25">
        <v>0</v>
      </c>
      <c r="Y92" s="25"/>
      <c r="Z92" s="25">
        <v>50</v>
      </c>
      <c r="AA92" s="25">
        <v>50</v>
      </c>
      <c r="AB92" s="25">
        <v>0</v>
      </c>
    </row>
    <row r="93" spans="1:28" s="2" customFormat="1" ht="22.5" customHeight="1">
      <c r="A93" s="23">
        <v>65</v>
      </c>
      <c r="B93" s="24" t="s">
        <v>117</v>
      </c>
      <c r="C93" s="25">
        <f t="shared" si="34"/>
        <v>146</v>
      </c>
      <c r="D93" s="25">
        <f t="shared" si="29"/>
        <v>146</v>
      </c>
      <c r="E93" s="25">
        <f t="shared" si="33"/>
        <v>0</v>
      </c>
      <c r="F93" s="25">
        <v>0</v>
      </c>
      <c r="G93" s="25">
        <v>0</v>
      </c>
      <c r="H93" s="25">
        <f t="shared" si="35"/>
        <v>0</v>
      </c>
      <c r="I93" s="25">
        <v>0</v>
      </c>
      <c r="J93" s="25"/>
      <c r="K93" s="31"/>
      <c r="L93" s="25"/>
      <c r="M93" s="25"/>
      <c r="N93" s="33"/>
      <c r="O93" s="25"/>
      <c r="P93" s="25"/>
      <c r="Q93" s="37">
        <f t="shared" si="32"/>
        <v>0</v>
      </c>
      <c r="R93" s="37"/>
      <c r="S93" s="25"/>
      <c r="T93" s="25"/>
      <c r="U93" s="25"/>
      <c r="V93" s="25"/>
      <c r="W93" s="25">
        <f t="shared" si="38"/>
        <v>146</v>
      </c>
      <c r="X93" s="25">
        <v>146</v>
      </c>
      <c r="Y93" s="25"/>
      <c r="Z93" s="25">
        <v>0</v>
      </c>
      <c r="AA93" s="25">
        <v>0</v>
      </c>
      <c r="AB93" s="25">
        <v>0</v>
      </c>
    </row>
    <row r="94" spans="1:28" s="4" customFormat="1" ht="22.5" customHeight="1">
      <c r="A94" s="18" t="s">
        <v>34</v>
      </c>
      <c r="B94" s="22" t="s">
        <v>35</v>
      </c>
      <c r="C94" s="19">
        <f t="shared" si="34"/>
        <v>5850.146390529697</v>
      </c>
      <c r="D94" s="20">
        <f t="shared" si="29"/>
        <v>3299</v>
      </c>
      <c r="E94" s="20">
        <f t="shared" si="33"/>
        <v>2551.1463905296964</v>
      </c>
      <c r="F94" s="20">
        <f aca="true" t="shared" si="39" ref="F94:F103">G94+H94</f>
        <v>3595.1463905296964</v>
      </c>
      <c r="G94" s="21">
        <f>SUM(G95:G97)</f>
        <v>1044</v>
      </c>
      <c r="H94" s="19">
        <f t="shared" si="35"/>
        <v>2551.1463905296964</v>
      </c>
      <c r="I94" s="29">
        <f>SUM(I95:I97)</f>
        <v>2551.1463905296964</v>
      </c>
      <c r="J94" s="29"/>
      <c r="K94" s="30">
        <f>SUM(K95:K97)</f>
        <v>0</v>
      </c>
      <c r="L94" s="21">
        <v>0</v>
      </c>
      <c r="M94" s="21"/>
      <c r="N94" s="19"/>
      <c r="O94" s="20"/>
      <c r="P94" s="20"/>
      <c r="Q94" s="36">
        <f t="shared" si="32"/>
        <v>2101</v>
      </c>
      <c r="R94" s="29">
        <f>SUM(R95:R97)</f>
        <v>2101</v>
      </c>
      <c r="S94" s="38"/>
      <c r="T94" s="20"/>
      <c r="U94" s="20"/>
      <c r="V94" s="20"/>
      <c r="W94" s="25">
        <f t="shared" si="38"/>
        <v>0</v>
      </c>
      <c r="X94" s="25">
        <v>0</v>
      </c>
      <c r="Y94" s="20"/>
      <c r="Z94" s="20">
        <f t="shared" si="37"/>
        <v>154</v>
      </c>
      <c r="AA94" s="29">
        <f>SUM(AA95:AA97)</f>
        <v>154</v>
      </c>
      <c r="AB94" s="25">
        <v>0</v>
      </c>
    </row>
    <row r="95" spans="1:28" s="2" customFormat="1" ht="22.5" customHeight="1">
      <c r="A95" s="40">
        <v>66</v>
      </c>
      <c r="B95" s="24" t="s">
        <v>118</v>
      </c>
      <c r="C95" s="25">
        <f t="shared" si="34"/>
        <v>2158.881306498403</v>
      </c>
      <c r="D95" s="25">
        <f t="shared" si="29"/>
        <v>1278</v>
      </c>
      <c r="E95" s="25">
        <f t="shared" si="33"/>
        <v>880.8813064984028</v>
      </c>
      <c r="F95" s="25">
        <f t="shared" si="39"/>
        <v>1395.8813064984029</v>
      </c>
      <c r="G95" s="25">
        <v>515</v>
      </c>
      <c r="H95" s="25">
        <f t="shared" si="35"/>
        <v>880.8813064984028</v>
      </c>
      <c r="I95" s="25">
        <v>880.8813064984028</v>
      </c>
      <c r="J95" s="25"/>
      <c r="K95" s="31"/>
      <c r="L95" s="25"/>
      <c r="M95" s="25"/>
      <c r="N95" s="25"/>
      <c r="O95" s="25"/>
      <c r="P95" s="25"/>
      <c r="Q95" s="37">
        <f t="shared" si="32"/>
        <v>724</v>
      </c>
      <c r="R95" s="37">
        <v>724</v>
      </c>
      <c r="S95" s="41"/>
      <c r="T95" s="25"/>
      <c r="U95" s="25"/>
      <c r="V95" s="25"/>
      <c r="W95" s="25">
        <f t="shared" si="38"/>
        <v>0</v>
      </c>
      <c r="X95" s="25">
        <v>0</v>
      </c>
      <c r="Y95" s="25"/>
      <c r="Z95" s="25">
        <v>39</v>
      </c>
      <c r="AA95" s="25">
        <v>39</v>
      </c>
      <c r="AB95" s="25">
        <v>0</v>
      </c>
    </row>
    <row r="96" spans="1:28" s="2" customFormat="1" ht="22.5" customHeight="1">
      <c r="A96" s="40">
        <v>67</v>
      </c>
      <c r="B96" s="24" t="s">
        <v>119</v>
      </c>
      <c r="C96" s="25">
        <f t="shared" si="34"/>
        <v>1320.994113502314</v>
      </c>
      <c r="D96" s="25">
        <f t="shared" si="29"/>
        <v>843</v>
      </c>
      <c r="E96" s="25">
        <f t="shared" si="33"/>
        <v>477.9941135023139</v>
      </c>
      <c r="F96" s="25">
        <f t="shared" si="39"/>
        <v>627.9941135023139</v>
      </c>
      <c r="G96" s="25">
        <v>150</v>
      </c>
      <c r="H96" s="25">
        <f t="shared" si="35"/>
        <v>477.9941135023139</v>
      </c>
      <c r="I96" s="25">
        <v>477.9941135023139</v>
      </c>
      <c r="J96" s="25"/>
      <c r="K96" s="31"/>
      <c r="L96" s="25"/>
      <c r="M96" s="25"/>
      <c r="N96" s="25"/>
      <c r="O96" s="25"/>
      <c r="P96" s="25"/>
      <c r="Q96" s="37">
        <f t="shared" si="32"/>
        <v>614</v>
      </c>
      <c r="R96" s="37">
        <v>614</v>
      </c>
      <c r="S96" s="41"/>
      <c r="T96" s="25"/>
      <c r="U96" s="25"/>
      <c r="V96" s="25"/>
      <c r="W96" s="25">
        <f t="shared" si="38"/>
        <v>0</v>
      </c>
      <c r="X96" s="25">
        <v>0</v>
      </c>
      <c r="Y96" s="25"/>
      <c r="Z96" s="25">
        <f t="shared" si="37"/>
        <v>79</v>
      </c>
      <c r="AA96" s="25">
        <v>79</v>
      </c>
      <c r="AB96" s="25">
        <v>0</v>
      </c>
    </row>
    <row r="97" spans="1:28" s="2" customFormat="1" ht="22.5" customHeight="1">
      <c r="A97" s="40">
        <v>68</v>
      </c>
      <c r="B97" s="24" t="s">
        <v>120</v>
      </c>
      <c r="C97" s="25">
        <f t="shared" si="34"/>
        <v>2370.27097052898</v>
      </c>
      <c r="D97" s="25">
        <f t="shared" si="29"/>
        <v>1178</v>
      </c>
      <c r="E97" s="25">
        <f t="shared" si="33"/>
        <v>1192.27097052898</v>
      </c>
      <c r="F97" s="25">
        <f t="shared" si="39"/>
        <v>1571.27097052898</v>
      </c>
      <c r="G97" s="25">
        <v>379</v>
      </c>
      <c r="H97" s="25">
        <f t="shared" si="35"/>
        <v>1192.27097052898</v>
      </c>
      <c r="I97" s="25">
        <v>1192.27097052898</v>
      </c>
      <c r="J97" s="25"/>
      <c r="K97" s="31"/>
      <c r="L97" s="25"/>
      <c r="M97" s="25"/>
      <c r="N97" s="25"/>
      <c r="O97" s="25"/>
      <c r="P97" s="25"/>
      <c r="Q97" s="37">
        <f t="shared" si="32"/>
        <v>763</v>
      </c>
      <c r="R97" s="37">
        <v>763</v>
      </c>
      <c r="S97" s="41"/>
      <c r="T97" s="25"/>
      <c r="U97" s="25"/>
      <c r="V97" s="25"/>
      <c r="W97" s="25">
        <f t="shared" si="38"/>
        <v>0</v>
      </c>
      <c r="X97" s="25">
        <v>0</v>
      </c>
      <c r="Y97" s="25"/>
      <c r="Z97" s="25">
        <v>36</v>
      </c>
      <c r="AA97" s="25">
        <v>36</v>
      </c>
      <c r="AB97" s="25">
        <v>0</v>
      </c>
    </row>
    <row r="98" spans="1:28" s="4" customFormat="1" ht="22.5" customHeight="1">
      <c r="A98" s="18" t="s">
        <v>36</v>
      </c>
      <c r="B98" s="22" t="s">
        <v>37</v>
      </c>
      <c r="C98" s="19">
        <f t="shared" si="34"/>
        <v>6594.882597794802</v>
      </c>
      <c r="D98" s="20">
        <f t="shared" si="29"/>
        <v>4596</v>
      </c>
      <c r="E98" s="20">
        <f t="shared" si="33"/>
        <v>1998.8825977948013</v>
      </c>
      <c r="F98" s="20">
        <f t="shared" si="39"/>
        <v>2822.8825977948013</v>
      </c>
      <c r="G98" s="21">
        <f>SUM(G99:G101)</f>
        <v>824</v>
      </c>
      <c r="H98" s="19">
        <f t="shared" si="35"/>
        <v>1998.8825977948013</v>
      </c>
      <c r="I98" s="29">
        <f>SUM(I99:I102)</f>
        <v>1998.8825977948013</v>
      </c>
      <c r="J98" s="29"/>
      <c r="K98" s="30"/>
      <c r="L98" s="21"/>
      <c r="M98" s="21"/>
      <c r="N98" s="19"/>
      <c r="O98" s="20"/>
      <c r="P98" s="20"/>
      <c r="Q98" s="36">
        <f t="shared" si="32"/>
        <v>3465</v>
      </c>
      <c r="R98" s="29">
        <f>SUM(R99:R102)</f>
        <v>3465</v>
      </c>
      <c r="S98" s="38"/>
      <c r="T98" s="20">
        <f>U98+V98</f>
        <v>57</v>
      </c>
      <c r="U98" s="20">
        <v>57</v>
      </c>
      <c r="V98" s="20"/>
      <c r="W98" s="20">
        <f t="shared" si="38"/>
        <v>146</v>
      </c>
      <c r="X98" s="20">
        <v>146</v>
      </c>
      <c r="Y98" s="20"/>
      <c r="Z98" s="20">
        <v>104</v>
      </c>
      <c r="AA98" s="29">
        <f>SUM(AA99:AA102)</f>
        <v>104</v>
      </c>
      <c r="AB98" s="25">
        <v>0</v>
      </c>
    </row>
    <row r="99" spans="1:28" s="2" customFormat="1" ht="22.5" customHeight="1">
      <c r="A99" s="23">
        <v>69</v>
      </c>
      <c r="B99" s="24" t="s">
        <v>121</v>
      </c>
      <c r="C99" s="25">
        <f t="shared" si="34"/>
        <v>2763.177298830743</v>
      </c>
      <c r="D99" s="25">
        <f t="shared" si="29"/>
        <v>1853</v>
      </c>
      <c r="E99" s="25">
        <f t="shared" si="33"/>
        <v>910.1772988307429</v>
      </c>
      <c r="F99" s="25">
        <f t="shared" si="39"/>
        <v>1291.177298830743</v>
      </c>
      <c r="G99" s="25">
        <v>381</v>
      </c>
      <c r="H99" s="25">
        <f t="shared" si="35"/>
        <v>910.1772988307429</v>
      </c>
      <c r="I99" s="25">
        <v>910.1772988307429</v>
      </c>
      <c r="J99" s="25"/>
      <c r="K99" s="31"/>
      <c r="L99" s="25"/>
      <c r="M99" s="25"/>
      <c r="N99" s="25"/>
      <c r="O99" s="25"/>
      <c r="P99" s="25"/>
      <c r="Q99" s="37">
        <f t="shared" si="32"/>
        <v>1290</v>
      </c>
      <c r="R99" s="37">
        <v>1290</v>
      </c>
      <c r="S99" s="25"/>
      <c r="T99" s="25"/>
      <c r="U99" s="25"/>
      <c r="V99" s="25"/>
      <c r="W99" s="25">
        <f t="shared" si="38"/>
        <v>146</v>
      </c>
      <c r="X99" s="25">
        <v>146</v>
      </c>
      <c r="Y99" s="25"/>
      <c r="Z99" s="25">
        <v>36</v>
      </c>
      <c r="AA99" s="25">
        <v>36</v>
      </c>
      <c r="AB99" s="25">
        <v>0</v>
      </c>
    </row>
    <row r="100" spans="1:28" s="2" customFormat="1" ht="22.5" customHeight="1">
      <c r="A100" s="23">
        <v>70</v>
      </c>
      <c r="B100" s="24" t="s">
        <v>122</v>
      </c>
      <c r="C100" s="25">
        <f t="shared" si="34"/>
        <v>598.6878202800884</v>
      </c>
      <c r="D100" s="25">
        <f t="shared" si="29"/>
        <v>262</v>
      </c>
      <c r="E100" s="25">
        <f t="shared" si="33"/>
        <v>336.68782028008843</v>
      </c>
      <c r="F100" s="25">
        <f t="shared" si="39"/>
        <v>473.68782028008843</v>
      </c>
      <c r="G100" s="25">
        <v>137</v>
      </c>
      <c r="H100" s="25">
        <f t="shared" si="35"/>
        <v>336.68782028008843</v>
      </c>
      <c r="I100" s="25">
        <v>336.68782028008843</v>
      </c>
      <c r="J100" s="25"/>
      <c r="K100" s="31"/>
      <c r="L100" s="25"/>
      <c r="M100" s="25"/>
      <c r="N100" s="25"/>
      <c r="O100" s="25"/>
      <c r="P100" s="25"/>
      <c r="Q100" s="37">
        <f t="shared" si="32"/>
        <v>0</v>
      </c>
      <c r="R100" s="37">
        <v>0</v>
      </c>
      <c r="S100" s="25"/>
      <c r="T100" s="25">
        <f>U100+V100</f>
        <v>57</v>
      </c>
      <c r="U100" s="25">
        <v>57</v>
      </c>
      <c r="V100" s="25"/>
      <c r="W100" s="25">
        <f t="shared" si="38"/>
        <v>0</v>
      </c>
      <c r="X100" s="25">
        <v>0</v>
      </c>
      <c r="Y100" s="25"/>
      <c r="Z100" s="25">
        <v>68</v>
      </c>
      <c r="AA100" s="25">
        <v>68</v>
      </c>
      <c r="AB100" s="25">
        <v>0</v>
      </c>
    </row>
    <row r="101" spans="1:28" s="2" customFormat="1" ht="22.5" customHeight="1">
      <c r="A101" s="23">
        <v>71</v>
      </c>
      <c r="B101" s="24" t="s">
        <v>123</v>
      </c>
      <c r="C101" s="25">
        <f t="shared" si="34"/>
        <v>2733.0174786839702</v>
      </c>
      <c r="D101" s="25">
        <f t="shared" si="29"/>
        <v>1981</v>
      </c>
      <c r="E101" s="25">
        <f t="shared" si="33"/>
        <v>752.0174786839701</v>
      </c>
      <c r="F101" s="25">
        <f t="shared" si="39"/>
        <v>1058.0174786839702</v>
      </c>
      <c r="G101" s="25">
        <v>306</v>
      </c>
      <c r="H101" s="25">
        <f t="shared" si="35"/>
        <v>752.0174786839701</v>
      </c>
      <c r="I101" s="25">
        <v>752.0174786839701</v>
      </c>
      <c r="J101" s="25"/>
      <c r="K101" s="31"/>
      <c r="L101" s="25"/>
      <c r="M101" s="25"/>
      <c r="N101" s="25"/>
      <c r="O101" s="25"/>
      <c r="P101" s="25"/>
      <c r="Q101" s="37">
        <f t="shared" si="32"/>
        <v>1675</v>
      </c>
      <c r="R101" s="37">
        <v>1675</v>
      </c>
      <c r="S101" s="25"/>
      <c r="T101" s="25"/>
      <c r="U101" s="25"/>
      <c r="V101" s="25"/>
      <c r="W101" s="25">
        <f t="shared" si="38"/>
        <v>0</v>
      </c>
      <c r="X101" s="25">
        <v>0</v>
      </c>
      <c r="Y101" s="25"/>
      <c r="Z101" s="25">
        <v>0</v>
      </c>
      <c r="AA101" s="25">
        <v>0</v>
      </c>
      <c r="AB101" s="25">
        <v>0</v>
      </c>
    </row>
    <row r="102" spans="1:28" s="2" customFormat="1" ht="22.5" customHeight="1">
      <c r="A102" s="23">
        <v>72</v>
      </c>
      <c r="B102" s="24" t="s">
        <v>124</v>
      </c>
      <c r="C102" s="25">
        <f t="shared" si="34"/>
        <v>500</v>
      </c>
      <c r="D102" s="25">
        <f t="shared" si="29"/>
        <v>500</v>
      </c>
      <c r="E102" s="25">
        <f t="shared" si="33"/>
        <v>0</v>
      </c>
      <c r="F102" s="25">
        <f t="shared" si="39"/>
        <v>0</v>
      </c>
      <c r="G102" s="25">
        <v>0</v>
      </c>
      <c r="H102" s="25">
        <f t="shared" si="35"/>
        <v>0</v>
      </c>
      <c r="I102" s="25">
        <v>0</v>
      </c>
      <c r="J102" s="25"/>
      <c r="K102" s="31"/>
      <c r="L102" s="25"/>
      <c r="M102" s="25"/>
      <c r="N102" s="25"/>
      <c r="O102" s="25"/>
      <c r="P102" s="25"/>
      <c r="Q102" s="37">
        <f t="shared" si="32"/>
        <v>500</v>
      </c>
      <c r="R102" s="37">
        <v>500</v>
      </c>
      <c r="S102" s="25"/>
      <c r="T102" s="25"/>
      <c r="U102" s="25"/>
      <c r="V102" s="25"/>
      <c r="W102" s="25">
        <f t="shared" si="38"/>
        <v>0</v>
      </c>
      <c r="X102" s="25">
        <v>0</v>
      </c>
      <c r="Y102" s="25"/>
      <c r="Z102" s="25">
        <v>0</v>
      </c>
      <c r="AA102" s="25">
        <v>0</v>
      </c>
      <c r="AB102" s="25">
        <v>0</v>
      </c>
    </row>
    <row r="103" spans="1:28" s="4" customFormat="1" ht="22.5" customHeight="1">
      <c r="A103" s="18" t="s">
        <v>38</v>
      </c>
      <c r="B103" s="22" t="s">
        <v>39</v>
      </c>
      <c r="C103" s="19">
        <f t="shared" si="34"/>
        <v>21824.348779652355</v>
      </c>
      <c r="D103" s="20">
        <f t="shared" si="29"/>
        <v>11225</v>
      </c>
      <c r="E103" s="20">
        <f t="shared" si="33"/>
        <v>10599.348779652355</v>
      </c>
      <c r="F103" s="20">
        <f t="shared" si="39"/>
        <v>20926.348779652355</v>
      </c>
      <c r="G103" s="21">
        <f>SUM(G104:G112)</f>
        <v>10327</v>
      </c>
      <c r="H103" s="19">
        <f t="shared" si="35"/>
        <v>10599.348779652355</v>
      </c>
      <c r="I103" s="29">
        <f>SUM(I104:I112)</f>
        <v>9999.348779652355</v>
      </c>
      <c r="J103" s="29"/>
      <c r="K103" s="30">
        <v>0</v>
      </c>
      <c r="L103" s="21">
        <f>SUM(L104:L112)</f>
        <v>600</v>
      </c>
      <c r="M103" s="21"/>
      <c r="N103" s="19"/>
      <c r="O103" s="20"/>
      <c r="P103" s="20"/>
      <c r="Q103" s="36">
        <f t="shared" si="32"/>
        <v>700</v>
      </c>
      <c r="R103" s="29">
        <f>SUM(R104:R112)</f>
        <v>700</v>
      </c>
      <c r="S103" s="38"/>
      <c r="T103" s="20">
        <f>U103+V103</f>
        <v>36</v>
      </c>
      <c r="U103" s="20">
        <v>36</v>
      </c>
      <c r="V103" s="20"/>
      <c r="W103" s="20">
        <f t="shared" si="38"/>
        <v>0</v>
      </c>
      <c r="X103" s="20">
        <v>0</v>
      </c>
      <c r="Y103" s="20"/>
      <c r="Z103" s="20">
        <v>162</v>
      </c>
      <c r="AA103" s="29">
        <f>SUM(AA104:AA112)</f>
        <v>162</v>
      </c>
      <c r="AB103" s="25">
        <v>0</v>
      </c>
    </row>
    <row r="104" spans="1:28" s="2" customFormat="1" ht="22.5" customHeight="1">
      <c r="A104" s="23">
        <v>73</v>
      </c>
      <c r="B104" s="24" t="s">
        <v>125</v>
      </c>
      <c r="C104" s="25">
        <f t="shared" si="34"/>
        <v>4471.578072422809</v>
      </c>
      <c r="D104" s="25">
        <f t="shared" si="29"/>
        <v>2294</v>
      </c>
      <c r="E104" s="25">
        <f t="shared" si="33"/>
        <v>2177.578072422809</v>
      </c>
      <c r="F104" s="25">
        <f aca="true" t="shared" si="40" ref="F104:F123">G104+H104</f>
        <v>4471.578072422809</v>
      </c>
      <c r="G104" s="25">
        <v>2294</v>
      </c>
      <c r="H104" s="25">
        <f t="shared" si="35"/>
        <v>2177.578072422809</v>
      </c>
      <c r="I104" s="25">
        <v>1577.5780724228089</v>
      </c>
      <c r="J104" s="25"/>
      <c r="K104" s="31">
        <v>0</v>
      </c>
      <c r="L104" s="25">
        <v>600</v>
      </c>
      <c r="M104" s="25"/>
      <c r="N104" s="25"/>
      <c r="O104" s="25"/>
      <c r="P104" s="25"/>
      <c r="Q104" s="37">
        <f aca="true" t="shared" si="41" ref="Q104:Q123">S104+R104</f>
        <v>0</v>
      </c>
      <c r="R104" s="37">
        <v>0</v>
      </c>
      <c r="S104" s="41"/>
      <c r="T104" s="25"/>
      <c r="U104" s="25"/>
      <c r="V104" s="25"/>
      <c r="W104" s="25">
        <f t="shared" si="38"/>
        <v>0</v>
      </c>
      <c r="X104" s="25">
        <v>0</v>
      </c>
      <c r="Y104" s="25"/>
      <c r="Z104" s="25">
        <v>0</v>
      </c>
      <c r="AA104" s="25">
        <v>0</v>
      </c>
      <c r="AB104" s="25">
        <v>0</v>
      </c>
    </row>
    <row r="105" spans="1:28" s="2" customFormat="1" ht="22.5" customHeight="1">
      <c r="A105" s="23">
        <v>74</v>
      </c>
      <c r="B105" s="24" t="s">
        <v>126</v>
      </c>
      <c r="C105" s="25">
        <f t="shared" si="34"/>
        <v>1551.1494559462244</v>
      </c>
      <c r="D105" s="25">
        <f t="shared" si="29"/>
        <v>594</v>
      </c>
      <c r="E105" s="25">
        <f t="shared" si="33"/>
        <v>957.1494559462243</v>
      </c>
      <c r="F105" s="25">
        <f t="shared" si="40"/>
        <v>1456.1494559462244</v>
      </c>
      <c r="G105" s="25">
        <v>499</v>
      </c>
      <c r="H105" s="25">
        <f t="shared" si="35"/>
        <v>957.1494559462243</v>
      </c>
      <c r="I105" s="25">
        <v>957.1494559462243</v>
      </c>
      <c r="J105" s="25"/>
      <c r="K105" s="31"/>
      <c r="L105" s="25"/>
      <c r="M105" s="25"/>
      <c r="N105" s="25"/>
      <c r="O105" s="25"/>
      <c r="P105" s="25"/>
      <c r="Q105" s="37">
        <f t="shared" si="41"/>
        <v>0</v>
      </c>
      <c r="R105" s="37">
        <v>0</v>
      </c>
      <c r="S105" s="41"/>
      <c r="T105" s="25"/>
      <c r="U105" s="25"/>
      <c r="V105" s="25"/>
      <c r="W105" s="25">
        <f t="shared" si="38"/>
        <v>0</v>
      </c>
      <c r="X105" s="25">
        <v>0</v>
      </c>
      <c r="Y105" s="25"/>
      <c r="Z105" s="25">
        <v>95</v>
      </c>
      <c r="AA105" s="25">
        <v>95</v>
      </c>
      <c r="AB105" s="25">
        <v>0</v>
      </c>
    </row>
    <row r="106" spans="1:28" s="2" customFormat="1" ht="22.5" customHeight="1">
      <c r="A106" s="23">
        <v>75</v>
      </c>
      <c r="B106" s="24" t="s">
        <v>127</v>
      </c>
      <c r="C106" s="25">
        <f t="shared" si="34"/>
        <v>974.3595185284844</v>
      </c>
      <c r="D106" s="25">
        <f t="shared" si="29"/>
        <v>487</v>
      </c>
      <c r="E106" s="25">
        <f t="shared" si="33"/>
        <v>487.3595185284844</v>
      </c>
      <c r="F106" s="25">
        <f t="shared" si="40"/>
        <v>874.3595185284844</v>
      </c>
      <c r="G106" s="25">
        <v>387</v>
      </c>
      <c r="H106" s="25">
        <f t="shared" si="35"/>
        <v>487.3595185284844</v>
      </c>
      <c r="I106" s="25">
        <v>487.3595185284844</v>
      </c>
      <c r="J106" s="25"/>
      <c r="K106" s="31"/>
      <c r="L106" s="25"/>
      <c r="M106" s="25"/>
      <c r="N106" s="25"/>
      <c r="O106" s="25"/>
      <c r="P106" s="25"/>
      <c r="Q106" s="37">
        <f t="shared" si="41"/>
        <v>100</v>
      </c>
      <c r="R106" s="37">
        <v>100</v>
      </c>
      <c r="S106" s="41"/>
      <c r="T106" s="25"/>
      <c r="U106" s="25"/>
      <c r="V106" s="25"/>
      <c r="W106" s="25">
        <f t="shared" si="38"/>
        <v>0</v>
      </c>
      <c r="X106" s="25">
        <v>0</v>
      </c>
      <c r="Y106" s="25"/>
      <c r="Z106" s="25">
        <v>0</v>
      </c>
      <c r="AA106" s="25">
        <v>0</v>
      </c>
      <c r="AB106" s="25">
        <v>0</v>
      </c>
    </row>
    <row r="107" spans="1:28" s="2" customFormat="1" ht="22.5" customHeight="1">
      <c r="A107" s="23">
        <v>76</v>
      </c>
      <c r="B107" s="24" t="s">
        <v>128</v>
      </c>
      <c r="C107" s="25">
        <f t="shared" si="34"/>
        <v>4142.414885850805</v>
      </c>
      <c r="D107" s="25">
        <f t="shared" si="29"/>
        <v>1927</v>
      </c>
      <c r="E107" s="25">
        <f t="shared" si="33"/>
        <v>2215.414885850805</v>
      </c>
      <c r="F107" s="25">
        <f t="shared" si="40"/>
        <v>4075.414885850805</v>
      </c>
      <c r="G107" s="25">
        <v>1860</v>
      </c>
      <c r="H107" s="25">
        <f t="shared" si="35"/>
        <v>2215.414885850805</v>
      </c>
      <c r="I107" s="25">
        <v>2215.414885850805</v>
      </c>
      <c r="J107" s="25"/>
      <c r="K107" s="31"/>
      <c r="L107" s="25"/>
      <c r="M107" s="25"/>
      <c r="N107" s="25"/>
      <c r="O107" s="25"/>
      <c r="P107" s="25"/>
      <c r="Q107" s="37">
        <f t="shared" si="41"/>
        <v>0</v>
      </c>
      <c r="R107" s="37">
        <v>0</v>
      </c>
      <c r="S107" s="41"/>
      <c r="T107" s="25"/>
      <c r="U107" s="25"/>
      <c r="V107" s="25"/>
      <c r="W107" s="25">
        <f t="shared" si="38"/>
        <v>0</v>
      </c>
      <c r="X107" s="25">
        <v>0</v>
      </c>
      <c r="Y107" s="25"/>
      <c r="Z107" s="25">
        <v>67</v>
      </c>
      <c r="AA107" s="25">
        <v>67</v>
      </c>
      <c r="AB107" s="25">
        <v>0</v>
      </c>
    </row>
    <row r="108" spans="1:28" s="2" customFormat="1" ht="22.5" customHeight="1">
      <c r="A108" s="23">
        <v>77</v>
      </c>
      <c r="B108" s="24" t="s">
        <v>129</v>
      </c>
      <c r="C108" s="25">
        <f t="shared" si="34"/>
        <v>5073.848057405427</v>
      </c>
      <c r="D108" s="25">
        <f t="shared" si="29"/>
        <v>2807</v>
      </c>
      <c r="E108" s="25">
        <f t="shared" si="33"/>
        <v>2266.8480574054274</v>
      </c>
      <c r="F108" s="25">
        <f t="shared" si="40"/>
        <v>4873.848057405427</v>
      </c>
      <c r="G108" s="25">
        <v>2607</v>
      </c>
      <c r="H108" s="25">
        <f t="shared" si="35"/>
        <v>2266.8480574054274</v>
      </c>
      <c r="I108" s="25">
        <v>2266.8480574054274</v>
      </c>
      <c r="J108" s="25"/>
      <c r="K108" s="31"/>
      <c r="L108" s="25"/>
      <c r="M108" s="25"/>
      <c r="N108" s="25"/>
      <c r="O108" s="25"/>
      <c r="P108" s="25"/>
      <c r="Q108" s="37">
        <f t="shared" si="41"/>
        <v>200</v>
      </c>
      <c r="R108" s="37">
        <v>200</v>
      </c>
      <c r="S108" s="41"/>
      <c r="T108" s="25"/>
      <c r="U108" s="25"/>
      <c r="V108" s="25"/>
      <c r="W108" s="25">
        <f t="shared" si="38"/>
        <v>0</v>
      </c>
      <c r="X108" s="25">
        <v>0</v>
      </c>
      <c r="Y108" s="25"/>
      <c r="Z108" s="25">
        <v>0</v>
      </c>
      <c r="AA108" s="25">
        <v>0</v>
      </c>
      <c r="AB108" s="25">
        <v>0</v>
      </c>
    </row>
    <row r="109" spans="1:28" s="2" customFormat="1" ht="22.5" customHeight="1">
      <c r="A109" s="23">
        <v>78</v>
      </c>
      <c r="B109" s="24" t="s">
        <v>130</v>
      </c>
      <c r="C109" s="25">
        <f t="shared" si="34"/>
        <v>1714.204844909129</v>
      </c>
      <c r="D109" s="25">
        <f t="shared" si="29"/>
        <v>901</v>
      </c>
      <c r="E109" s="25">
        <f t="shared" si="33"/>
        <v>813.204844909129</v>
      </c>
      <c r="F109" s="25">
        <f t="shared" si="40"/>
        <v>1314.204844909129</v>
      </c>
      <c r="G109" s="25">
        <v>501</v>
      </c>
      <c r="H109" s="25">
        <f t="shared" si="35"/>
        <v>813.204844909129</v>
      </c>
      <c r="I109" s="25">
        <v>813.204844909129</v>
      </c>
      <c r="J109" s="25"/>
      <c r="K109" s="31"/>
      <c r="L109" s="25"/>
      <c r="M109" s="25"/>
      <c r="N109" s="25"/>
      <c r="O109" s="25"/>
      <c r="P109" s="25"/>
      <c r="Q109" s="37">
        <f t="shared" si="41"/>
        <v>400</v>
      </c>
      <c r="R109" s="37">
        <v>400</v>
      </c>
      <c r="S109" s="41"/>
      <c r="T109" s="25"/>
      <c r="U109" s="25"/>
      <c r="V109" s="25"/>
      <c r="W109" s="25">
        <f t="shared" si="38"/>
        <v>0</v>
      </c>
      <c r="X109" s="25">
        <v>0</v>
      </c>
      <c r="Y109" s="25"/>
      <c r="Z109" s="25">
        <v>0</v>
      </c>
      <c r="AA109" s="25">
        <v>0</v>
      </c>
      <c r="AB109" s="25">
        <v>0</v>
      </c>
    </row>
    <row r="110" spans="1:28" s="2" customFormat="1" ht="22.5" customHeight="1">
      <c r="A110" s="23">
        <v>79</v>
      </c>
      <c r="B110" s="24" t="s">
        <v>131</v>
      </c>
      <c r="C110" s="25">
        <f t="shared" si="34"/>
        <v>1656.9158127284554</v>
      </c>
      <c r="D110" s="25">
        <f t="shared" si="29"/>
        <v>957</v>
      </c>
      <c r="E110" s="25">
        <f t="shared" si="33"/>
        <v>699.9158127284555</v>
      </c>
      <c r="F110" s="25">
        <f t="shared" si="40"/>
        <v>1656.9158127284554</v>
      </c>
      <c r="G110" s="25">
        <v>957</v>
      </c>
      <c r="H110" s="25">
        <f t="shared" si="35"/>
        <v>699.9158127284555</v>
      </c>
      <c r="I110" s="25">
        <v>699.9158127284555</v>
      </c>
      <c r="J110" s="25"/>
      <c r="K110" s="31"/>
      <c r="L110" s="25"/>
      <c r="M110" s="25"/>
      <c r="N110" s="25"/>
      <c r="O110" s="25"/>
      <c r="P110" s="25"/>
      <c r="Q110" s="37">
        <f t="shared" si="41"/>
        <v>0</v>
      </c>
      <c r="R110" s="37">
        <v>0</v>
      </c>
      <c r="S110" s="41"/>
      <c r="T110" s="25"/>
      <c r="U110" s="25"/>
      <c r="V110" s="25"/>
      <c r="W110" s="25">
        <f t="shared" si="38"/>
        <v>0</v>
      </c>
      <c r="X110" s="25">
        <v>0</v>
      </c>
      <c r="Y110" s="25"/>
      <c r="Z110" s="25">
        <v>0</v>
      </c>
      <c r="AA110" s="25">
        <v>0</v>
      </c>
      <c r="AB110" s="25">
        <v>0</v>
      </c>
    </row>
    <row r="111" spans="1:28" s="2" customFormat="1" ht="22.5" customHeight="1">
      <c r="A111" s="23">
        <v>80</v>
      </c>
      <c r="B111" s="24" t="s">
        <v>132</v>
      </c>
      <c r="C111" s="25">
        <f t="shared" si="34"/>
        <v>1613.7423754631782</v>
      </c>
      <c r="D111" s="25">
        <f t="shared" si="29"/>
        <v>1074</v>
      </c>
      <c r="E111" s="25">
        <f t="shared" si="33"/>
        <v>539.7423754631783</v>
      </c>
      <c r="F111" s="25">
        <f t="shared" si="40"/>
        <v>1613.7423754631782</v>
      </c>
      <c r="G111" s="25">
        <v>1074</v>
      </c>
      <c r="H111" s="25">
        <f t="shared" si="35"/>
        <v>539.7423754631783</v>
      </c>
      <c r="I111" s="25">
        <v>539.7423754631783</v>
      </c>
      <c r="J111" s="25"/>
      <c r="K111" s="31"/>
      <c r="L111" s="25"/>
      <c r="M111" s="25"/>
      <c r="N111" s="25"/>
      <c r="O111" s="25"/>
      <c r="P111" s="25"/>
      <c r="Q111" s="37">
        <f t="shared" si="41"/>
        <v>0</v>
      </c>
      <c r="R111" s="37">
        <v>0</v>
      </c>
      <c r="S111" s="41"/>
      <c r="T111" s="25"/>
      <c r="U111" s="25"/>
      <c r="V111" s="25"/>
      <c r="W111" s="25">
        <f t="shared" si="38"/>
        <v>0</v>
      </c>
      <c r="X111" s="25">
        <v>0</v>
      </c>
      <c r="Y111" s="25"/>
      <c r="Z111" s="25">
        <v>0</v>
      </c>
      <c r="AA111" s="25">
        <v>0</v>
      </c>
      <c r="AB111" s="25">
        <v>0</v>
      </c>
    </row>
    <row r="112" spans="1:28" s="2" customFormat="1" ht="22.5" customHeight="1">
      <c r="A112" s="23">
        <v>81</v>
      </c>
      <c r="B112" s="24" t="s">
        <v>133</v>
      </c>
      <c r="C112" s="25">
        <f t="shared" si="34"/>
        <v>626.1357563978438</v>
      </c>
      <c r="D112" s="25">
        <f t="shared" si="29"/>
        <v>184</v>
      </c>
      <c r="E112" s="25">
        <f t="shared" si="33"/>
        <v>442.13575639784386</v>
      </c>
      <c r="F112" s="25">
        <f t="shared" si="40"/>
        <v>590.1357563978438</v>
      </c>
      <c r="G112" s="25">
        <v>148</v>
      </c>
      <c r="H112" s="25">
        <f t="shared" si="35"/>
        <v>442.13575639784386</v>
      </c>
      <c r="I112" s="25">
        <v>442.13575639784386</v>
      </c>
      <c r="J112" s="25"/>
      <c r="K112" s="31"/>
      <c r="L112" s="25"/>
      <c r="M112" s="25"/>
      <c r="N112" s="25"/>
      <c r="O112" s="25"/>
      <c r="P112" s="25"/>
      <c r="Q112" s="37">
        <f t="shared" si="41"/>
        <v>0</v>
      </c>
      <c r="R112" s="37">
        <v>0</v>
      </c>
      <c r="S112" s="41"/>
      <c r="T112" s="25">
        <f>U112+V112</f>
        <v>36</v>
      </c>
      <c r="U112" s="25">
        <v>36</v>
      </c>
      <c r="V112" s="25"/>
      <c r="W112" s="25">
        <f t="shared" si="38"/>
        <v>0</v>
      </c>
      <c r="X112" s="25">
        <v>0</v>
      </c>
      <c r="Y112" s="25"/>
      <c r="Z112" s="25">
        <v>0</v>
      </c>
      <c r="AA112" s="25">
        <v>0</v>
      </c>
      <c r="AB112" s="25">
        <v>0</v>
      </c>
    </row>
    <row r="113" spans="1:28" s="4" customFormat="1" ht="22.5" customHeight="1">
      <c r="A113" s="18" t="s">
        <v>40</v>
      </c>
      <c r="B113" s="22" t="s">
        <v>41</v>
      </c>
      <c r="C113" s="19">
        <f t="shared" si="34"/>
        <v>5453.973123174619</v>
      </c>
      <c r="D113" s="20">
        <f t="shared" si="29"/>
        <v>3404</v>
      </c>
      <c r="E113" s="20">
        <f t="shared" si="33"/>
        <v>2049.973123174619</v>
      </c>
      <c r="F113" s="20">
        <f t="shared" si="40"/>
        <v>2835.973123174619</v>
      </c>
      <c r="G113" s="21">
        <f>SUM(G114:G119)</f>
        <v>786</v>
      </c>
      <c r="H113" s="19">
        <f t="shared" si="35"/>
        <v>2049.973123174619</v>
      </c>
      <c r="I113" s="29">
        <f>SUM(I114:I119)</f>
        <v>2049.973123174619</v>
      </c>
      <c r="J113" s="29"/>
      <c r="K113" s="30"/>
      <c r="L113" s="21"/>
      <c r="M113" s="21"/>
      <c r="N113" s="19"/>
      <c r="O113" s="20"/>
      <c r="P113" s="20"/>
      <c r="Q113" s="36">
        <f t="shared" si="41"/>
        <v>2462</v>
      </c>
      <c r="R113" s="29">
        <f>SUM(R114:R119)</f>
        <v>2462</v>
      </c>
      <c r="S113" s="38"/>
      <c r="T113" s="20"/>
      <c r="U113" s="20"/>
      <c r="V113" s="20"/>
      <c r="W113" s="20">
        <f t="shared" si="38"/>
        <v>0</v>
      </c>
      <c r="X113" s="20">
        <v>0</v>
      </c>
      <c r="Y113" s="20"/>
      <c r="Z113" s="20">
        <v>156</v>
      </c>
      <c r="AA113" s="29">
        <f>SUM(AA114:AA119)</f>
        <v>156</v>
      </c>
      <c r="AB113" s="20">
        <v>0</v>
      </c>
    </row>
    <row r="114" spans="1:28" s="2" customFormat="1" ht="22.5" customHeight="1">
      <c r="A114" s="23">
        <v>82</v>
      </c>
      <c r="B114" s="24" t="s">
        <v>134</v>
      </c>
      <c r="C114" s="25">
        <f t="shared" si="34"/>
        <v>1766.6047508728693</v>
      </c>
      <c r="D114" s="25">
        <f t="shared" si="29"/>
        <v>1324</v>
      </c>
      <c r="E114" s="25">
        <f t="shared" si="33"/>
        <v>442.60475087286943</v>
      </c>
      <c r="F114" s="25">
        <f t="shared" si="40"/>
        <v>617.6047508728694</v>
      </c>
      <c r="G114" s="25">
        <v>175</v>
      </c>
      <c r="H114" s="25">
        <f t="shared" si="35"/>
        <v>442.60475087286943</v>
      </c>
      <c r="I114" s="25">
        <v>442.60475087286943</v>
      </c>
      <c r="J114" s="25"/>
      <c r="K114" s="31"/>
      <c r="L114" s="25"/>
      <c r="M114" s="25"/>
      <c r="N114" s="25"/>
      <c r="O114" s="25"/>
      <c r="P114" s="25"/>
      <c r="Q114" s="37">
        <f t="shared" si="41"/>
        <v>1149</v>
      </c>
      <c r="R114" s="37">
        <v>1149</v>
      </c>
      <c r="S114" s="41"/>
      <c r="T114" s="25"/>
      <c r="U114" s="25"/>
      <c r="V114" s="25"/>
      <c r="W114" s="25">
        <f t="shared" si="38"/>
        <v>0</v>
      </c>
      <c r="X114" s="25">
        <v>0</v>
      </c>
      <c r="Y114" s="25"/>
      <c r="Z114" s="25">
        <v>0</v>
      </c>
      <c r="AA114" s="25">
        <v>0</v>
      </c>
      <c r="AB114" s="25">
        <v>0</v>
      </c>
    </row>
    <row r="115" spans="1:28" s="2" customFormat="1" ht="22.5" customHeight="1">
      <c r="A115" s="23">
        <v>83</v>
      </c>
      <c r="B115" s="24" t="s">
        <v>135</v>
      </c>
      <c r="C115" s="25">
        <f t="shared" si="34"/>
        <v>497.53255357272263</v>
      </c>
      <c r="D115" s="25">
        <f t="shared" si="29"/>
        <v>281</v>
      </c>
      <c r="E115" s="25">
        <f t="shared" si="33"/>
        <v>216.53255357272263</v>
      </c>
      <c r="F115" s="25">
        <f t="shared" si="40"/>
        <v>297.53255357272263</v>
      </c>
      <c r="G115" s="25">
        <v>81</v>
      </c>
      <c r="H115" s="25">
        <f t="shared" si="35"/>
        <v>216.53255357272263</v>
      </c>
      <c r="I115" s="25">
        <v>216.53255357272263</v>
      </c>
      <c r="J115" s="25"/>
      <c r="K115" s="31"/>
      <c r="L115" s="25"/>
      <c r="M115" s="25"/>
      <c r="N115" s="25"/>
      <c r="O115" s="25"/>
      <c r="P115" s="25"/>
      <c r="Q115" s="37">
        <f t="shared" si="41"/>
        <v>200</v>
      </c>
      <c r="R115" s="37">
        <v>200</v>
      </c>
      <c r="S115" s="41"/>
      <c r="T115" s="25"/>
      <c r="U115" s="25"/>
      <c r="V115" s="25"/>
      <c r="W115" s="25">
        <f t="shared" si="38"/>
        <v>0</v>
      </c>
      <c r="X115" s="25">
        <v>0</v>
      </c>
      <c r="Y115" s="25"/>
      <c r="Z115" s="25">
        <v>0</v>
      </c>
      <c r="AA115" s="25">
        <v>0</v>
      </c>
      <c r="AB115" s="25">
        <v>0</v>
      </c>
    </row>
    <row r="116" spans="1:28" s="2" customFormat="1" ht="22.5" customHeight="1">
      <c r="A116" s="23">
        <v>84</v>
      </c>
      <c r="B116" s="24" t="s">
        <v>136</v>
      </c>
      <c r="C116" s="25">
        <f t="shared" si="34"/>
        <v>731.5231908816461</v>
      </c>
      <c r="D116" s="25">
        <f t="shared" si="29"/>
        <v>371</v>
      </c>
      <c r="E116" s="25">
        <f t="shared" si="33"/>
        <v>360.52319088164603</v>
      </c>
      <c r="F116" s="25">
        <f t="shared" si="40"/>
        <v>495.52319088164603</v>
      </c>
      <c r="G116" s="25">
        <v>135</v>
      </c>
      <c r="H116" s="25">
        <f t="shared" si="35"/>
        <v>360.52319088164603</v>
      </c>
      <c r="I116" s="25">
        <v>360.52319088164603</v>
      </c>
      <c r="J116" s="25"/>
      <c r="K116" s="31"/>
      <c r="L116" s="25"/>
      <c r="M116" s="25"/>
      <c r="N116" s="25"/>
      <c r="O116" s="25"/>
      <c r="P116" s="25"/>
      <c r="Q116" s="37">
        <f t="shared" si="41"/>
        <v>236</v>
      </c>
      <c r="R116" s="37">
        <v>236</v>
      </c>
      <c r="S116" s="41"/>
      <c r="T116" s="25"/>
      <c r="U116" s="25"/>
      <c r="V116" s="25"/>
      <c r="W116" s="25">
        <f t="shared" si="38"/>
        <v>0</v>
      </c>
      <c r="X116" s="25">
        <v>0</v>
      </c>
      <c r="Y116" s="25"/>
      <c r="Z116" s="25">
        <v>0</v>
      </c>
      <c r="AA116" s="25">
        <v>0</v>
      </c>
      <c r="AB116" s="25">
        <v>0</v>
      </c>
    </row>
    <row r="117" spans="1:28" s="2" customFormat="1" ht="22.5" customHeight="1">
      <c r="A117" s="23">
        <v>85</v>
      </c>
      <c r="B117" s="24" t="s">
        <v>137</v>
      </c>
      <c r="C117" s="25">
        <f t="shared" si="34"/>
        <v>2302.312627847381</v>
      </c>
      <c r="D117" s="25">
        <f t="shared" si="29"/>
        <v>1272</v>
      </c>
      <c r="E117" s="25">
        <f t="shared" si="33"/>
        <v>1030.312627847381</v>
      </c>
      <c r="F117" s="25">
        <f t="shared" si="40"/>
        <v>1425.312627847381</v>
      </c>
      <c r="G117" s="25">
        <v>395</v>
      </c>
      <c r="H117" s="25">
        <f t="shared" si="35"/>
        <v>1030.312627847381</v>
      </c>
      <c r="I117" s="25">
        <v>1030.312627847381</v>
      </c>
      <c r="J117" s="25"/>
      <c r="K117" s="31"/>
      <c r="L117" s="25"/>
      <c r="M117" s="25"/>
      <c r="N117" s="25"/>
      <c r="O117" s="25"/>
      <c r="P117" s="25"/>
      <c r="Q117" s="37">
        <f t="shared" si="41"/>
        <v>877</v>
      </c>
      <c r="R117" s="37">
        <v>877</v>
      </c>
      <c r="S117" s="41"/>
      <c r="T117" s="25"/>
      <c r="U117" s="25"/>
      <c r="V117" s="25"/>
      <c r="W117" s="25">
        <f t="shared" si="38"/>
        <v>0</v>
      </c>
      <c r="X117" s="25">
        <v>0</v>
      </c>
      <c r="Y117" s="25"/>
      <c r="Z117" s="25">
        <v>0</v>
      </c>
      <c r="AA117" s="25">
        <v>0</v>
      </c>
      <c r="AB117" s="25">
        <v>0</v>
      </c>
    </row>
    <row r="118" spans="1:28" s="2" customFormat="1" ht="22.5" customHeight="1">
      <c r="A118" s="23">
        <v>86</v>
      </c>
      <c r="B118" s="24" t="s">
        <v>138</v>
      </c>
      <c r="C118" s="25">
        <f t="shared" si="34"/>
        <v>96</v>
      </c>
      <c r="D118" s="25">
        <f t="shared" si="29"/>
        <v>96</v>
      </c>
      <c r="E118" s="25">
        <f t="shared" si="33"/>
        <v>0</v>
      </c>
      <c r="F118" s="25">
        <f t="shared" si="40"/>
        <v>0</v>
      </c>
      <c r="G118" s="25">
        <v>0</v>
      </c>
      <c r="H118" s="25">
        <f t="shared" si="35"/>
        <v>0</v>
      </c>
      <c r="I118" s="25">
        <v>0</v>
      </c>
      <c r="J118" s="25"/>
      <c r="K118" s="31"/>
      <c r="L118" s="25"/>
      <c r="M118" s="25"/>
      <c r="N118" s="25"/>
      <c r="O118" s="25"/>
      <c r="P118" s="25"/>
      <c r="Q118" s="37">
        <f t="shared" si="41"/>
        <v>0</v>
      </c>
      <c r="R118" s="37">
        <v>0</v>
      </c>
      <c r="S118" s="41"/>
      <c r="T118" s="25"/>
      <c r="U118" s="25"/>
      <c r="V118" s="25"/>
      <c r="W118" s="25">
        <f t="shared" si="38"/>
        <v>0</v>
      </c>
      <c r="X118" s="25">
        <v>0</v>
      </c>
      <c r="Y118" s="25"/>
      <c r="Z118" s="25">
        <v>96</v>
      </c>
      <c r="AA118" s="25">
        <v>96</v>
      </c>
      <c r="AB118" s="25">
        <v>0</v>
      </c>
    </row>
    <row r="119" spans="1:28" s="2" customFormat="1" ht="22.5" customHeight="1">
      <c r="A119" s="23">
        <v>87</v>
      </c>
      <c r="B119" s="24" t="s">
        <v>139</v>
      </c>
      <c r="C119" s="25">
        <f t="shared" si="34"/>
        <v>60</v>
      </c>
      <c r="D119" s="25">
        <f t="shared" si="29"/>
        <v>60</v>
      </c>
      <c r="E119" s="25">
        <f t="shared" si="33"/>
        <v>0</v>
      </c>
      <c r="F119" s="25">
        <f t="shared" si="40"/>
        <v>0</v>
      </c>
      <c r="G119" s="25">
        <v>0</v>
      </c>
      <c r="H119" s="25">
        <f t="shared" si="35"/>
        <v>0</v>
      </c>
      <c r="I119" s="25">
        <v>0</v>
      </c>
      <c r="J119" s="25"/>
      <c r="K119" s="31"/>
      <c r="L119" s="25"/>
      <c r="M119" s="25"/>
      <c r="N119" s="25"/>
      <c r="O119" s="25"/>
      <c r="P119" s="25"/>
      <c r="Q119" s="37">
        <f t="shared" si="41"/>
        <v>0</v>
      </c>
      <c r="R119" s="37">
        <v>0</v>
      </c>
      <c r="S119" s="41"/>
      <c r="T119" s="25"/>
      <c r="U119" s="25"/>
      <c r="V119" s="25"/>
      <c r="W119" s="25">
        <f t="shared" si="38"/>
        <v>0</v>
      </c>
      <c r="X119" s="25">
        <v>0</v>
      </c>
      <c r="Y119" s="25"/>
      <c r="Z119" s="25">
        <v>60</v>
      </c>
      <c r="AA119" s="25">
        <v>60</v>
      </c>
      <c r="AB119" s="25">
        <v>0</v>
      </c>
    </row>
    <row r="120" spans="1:28" s="4" customFormat="1" ht="22.5" customHeight="1">
      <c r="A120" s="18" t="s">
        <v>42</v>
      </c>
      <c r="B120" s="22" t="s">
        <v>43</v>
      </c>
      <c r="C120" s="19">
        <f t="shared" si="34"/>
        <v>7112.632269372749</v>
      </c>
      <c r="D120" s="20">
        <f t="shared" si="29"/>
        <v>2913</v>
      </c>
      <c r="E120" s="20">
        <f t="shared" si="33"/>
        <v>4199.632269372749</v>
      </c>
      <c r="F120" s="20">
        <f t="shared" si="40"/>
        <v>5483.632269372749</v>
      </c>
      <c r="G120" s="21">
        <f>SUM(G121:G123)</f>
        <v>1284</v>
      </c>
      <c r="H120" s="19">
        <f t="shared" si="35"/>
        <v>4199.632269372749</v>
      </c>
      <c r="I120" s="29">
        <f>SUM(I121:I123)</f>
        <v>4199.632269372749</v>
      </c>
      <c r="J120" s="29"/>
      <c r="K120" s="30"/>
      <c r="L120" s="21"/>
      <c r="M120" s="21"/>
      <c r="N120" s="19"/>
      <c r="O120" s="20"/>
      <c r="P120" s="20"/>
      <c r="Q120" s="36">
        <f t="shared" si="41"/>
        <v>1550</v>
      </c>
      <c r="R120" s="36">
        <f>SUM(R121,R122,R123)</f>
        <v>1550</v>
      </c>
      <c r="S120" s="38"/>
      <c r="T120" s="20">
        <f>U120+V120</f>
        <v>29</v>
      </c>
      <c r="U120" s="20">
        <v>29</v>
      </c>
      <c r="V120" s="20"/>
      <c r="W120" s="20">
        <f t="shared" si="38"/>
        <v>0</v>
      </c>
      <c r="X120" s="20">
        <v>0</v>
      </c>
      <c r="Y120" s="20"/>
      <c r="Z120" s="20">
        <v>50</v>
      </c>
      <c r="AA120" s="29">
        <f>SUM(AA121:AA123)</f>
        <v>50</v>
      </c>
      <c r="AB120" s="20">
        <v>0</v>
      </c>
    </row>
    <row r="121" spans="1:28" s="2" customFormat="1" ht="22.5" customHeight="1">
      <c r="A121" s="23">
        <v>88</v>
      </c>
      <c r="B121" s="24" t="s">
        <v>140</v>
      </c>
      <c r="C121" s="25">
        <f t="shared" si="34"/>
        <v>2943.23863395403</v>
      </c>
      <c r="D121" s="25">
        <f t="shared" si="29"/>
        <v>1393</v>
      </c>
      <c r="E121" s="25">
        <f t="shared" si="33"/>
        <v>1550.23863395403</v>
      </c>
      <c r="F121" s="25">
        <f t="shared" si="40"/>
        <v>1964.23863395403</v>
      </c>
      <c r="G121" s="25">
        <v>414</v>
      </c>
      <c r="H121" s="25">
        <f t="shared" si="35"/>
        <v>1550.23863395403</v>
      </c>
      <c r="I121" s="25">
        <v>1550.23863395403</v>
      </c>
      <c r="J121" s="25"/>
      <c r="K121" s="31"/>
      <c r="L121" s="25"/>
      <c r="M121" s="25"/>
      <c r="N121" s="25"/>
      <c r="O121" s="25"/>
      <c r="P121" s="25"/>
      <c r="Q121" s="37">
        <f t="shared" si="41"/>
        <v>950</v>
      </c>
      <c r="R121" s="37">
        <v>950</v>
      </c>
      <c r="S121" s="25"/>
      <c r="T121" s="25">
        <f>U121+V121</f>
        <v>29</v>
      </c>
      <c r="U121" s="25">
        <v>29</v>
      </c>
      <c r="V121" s="25"/>
      <c r="W121" s="25">
        <f t="shared" si="38"/>
        <v>0</v>
      </c>
      <c r="X121" s="25">
        <v>0</v>
      </c>
      <c r="Y121" s="25"/>
      <c r="Z121" s="25">
        <v>0</v>
      </c>
      <c r="AA121" s="25">
        <v>0</v>
      </c>
      <c r="AB121" s="25">
        <v>0</v>
      </c>
    </row>
    <row r="122" spans="1:28" s="2" customFormat="1" ht="22.5" customHeight="1">
      <c r="A122" s="23">
        <v>89</v>
      </c>
      <c r="B122" s="24" t="s">
        <v>141</v>
      </c>
      <c r="C122" s="25">
        <f t="shared" si="34"/>
        <v>2552.8783413254496</v>
      </c>
      <c r="D122" s="25">
        <f t="shared" si="29"/>
        <v>1112</v>
      </c>
      <c r="E122" s="25">
        <f t="shared" si="33"/>
        <v>1440.8783413254498</v>
      </c>
      <c r="F122" s="25">
        <f t="shared" si="40"/>
        <v>1902.8783413254498</v>
      </c>
      <c r="G122" s="25">
        <v>462</v>
      </c>
      <c r="H122" s="25">
        <f t="shared" si="35"/>
        <v>1440.8783413254498</v>
      </c>
      <c r="I122" s="25">
        <v>1440.8783413254498</v>
      </c>
      <c r="J122" s="25"/>
      <c r="K122" s="31"/>
      <c r="L122" s="25"/>
      <c r="M122" s="25"/>
      <c r="N122" s="25"/>
      <c r="O122" s="25"/>
      <c r="P122" s="25"/>
      <c r="Q122" s="37">
        <f t="shared" si="41"/>
        <v>600</v>
      </c>
      <c r="R122" s="37">
        <v>600</v>
      </c>
      <c r="S122" s="25"/>
      <c r="T122" s="25"/>
      <c r="U122" s="25"/>
      <c r="V122" s="25"/>
      <c r="W122" s="25">
        <f t="shared" si="38"/>
        <v>0</v>
      </c>
      <c r="X122" s="25">
        <v>0</v>
      </c>
      <c r="Y122" s="25"/>
      <c r="Z122" s="25">
        <v>50</v>
      </c>
      <c r="AA122" s="25">
        <v>50</v>
      </c>
      <c r="AB122" s="25">
        <v>0</v>
      </c>
    </row>
    <row r="123" spans="1:28" s="2" customFormat="1" ht="22.5" customHeight="1">
      <c r="A123" s="23">
        <v>90</v>
      </c>
      <c r="B123" s="24" t="s">
        <v>142</v>
      </c>
      <c r="C123" s="25">
        <f t="shared" si="34"/>
        <v>1616.5152940932685</v>
      </c>
      <c r="D123" s="25">
        <f t="shared" si="29"/>
        <v>408</v>
      </c>
      <c r="E123" s="25">
        <f t="shared" si="33"/>
        <v>1208.5152940932685</v>
      </c>
      <c r="F123" s="25">
        <f t="shared" si="40"/>
        <v>1616.5152940932685</v>
      </c>
      <c r="G123" s="25">
        <v>408</v>
      </c>
      <c r="H123" s="25">
        <f t="shared" si="35"/>
        <v>1208.5152940932685</v>
      </c>
      <c r="I123" s="25">
        <v>1208.5152940932685</v>
      </c>
      <c r="J123" s="25"/>
      <c r="K123" s="31"/>
      <c r="L123" s="25"/>
      <c r="M123" s="25"/>
      <c r="N123" s="25"/>
      <c r="O123" s="25"/>
      <c r="P123" s="25"/>
      <c r="Q123" s="37">
        <f t="shared" si="41"/>
        <v>0</v>
      </c>
      <c r="R123" s="37">
        <v>0</v>
      </c>
      <c r="S123" s="25"/>
      <c r="T123" s="25"/>
      <c r="U123" s="25"/>
      <c r="V123" s="25"/>
      <c r="W123" s="25">
        <f t="shared" si="38"/>
        <v>0</v>
      </c>
      <c r="X123" s="25">
        <v>0</v>
      </c>
      <c r="Y123" s="25"/>
      <c r="Z123" s="25">
        <v>0</v>
      </c>
      <c r="AA123" s="25">
        <v>0</v>
      </c>
      <c r="AB123" s="25">
        <v>0</v>
      </c>
    </row>
    <row r="124" spans="1:28" s="2" customFormat="1" ht="36" customHeight="1">
      <c r="A124" s="43" t="s">
        <v>1</v>
      </c>
      <c r="B124" s="43" t="s">
        <v>2</v>
      </c>
      <c r="C124" s="43" t="s">
        <v>47</v>
      </c>
      <c r="D124" s="43"/>
      <c r="E124" s="43"/>
      <c r="F124" s="51" t="s">
        <v>3</v>
      </c>
      <c r="G124" s="51"/>
      <c r="H124" s="51"/>
      <c r="I124" s="52"/>
      <c r="J124" s="52"/>
      <c r="K124" s="53"/>
      <c r="L124" s="51"/>
      <c r="M124" s="51"/>
      <c r="N124" s="43" t="s">
        <v>4</v>
      </c>
      <c r="O124" s="43"/>
      <c r="P124" s="43"/>
      <c r="Q124" s="46" t="s">
        <v>5</v>
      </c>
      <c r="R124" s="46"/>
      <c r="S124" s="43"/>
      <c r="T124" s="44" t="s">
        <v>6</v>
      </c>
      <c r="U124" s="44"/>
      <c r="V124" s="44"/>
      <c r="W124" s="43" t="s">
        <v>7</v>
      </c>
      <c r="X124" s="43"/>
      <c r="Y124" s="43"/>
      <c r="Z124" s="43" t="s">
        <v>8</v>
      </c>
      <c r="AA124" s="43"/>
      <c r="AB124" s="43"/>
    </row>
    <row r="125" spans="1:28" s="2" customFormat="1" ht="36" customHeight="1">
      <c r="A125" s="43"/>
      <c r="B125" s="43"/>
      <c r="C125" s="43" t="s">
        <v>9</v>
      </c>
      <c r="D125" s="47" t="s">
        <v>10</v>
      </c>
      <c r="E125" s="43" t="s">
        <v>48</v>
      </c>
      <c r="F125" s="43" t="s">
        <v>12</v>
      </c>
      <c r="G125" s="47" t="s">
        <v>10</v>
      </c>
      <c r="H125" s="43" t="s">
        <v>11</v>
      </c>
      <c r="I125" s="46"/>
      <c r="J125" s="46"/>
      <c r="K125" s="50"/>
      <c r="L125" s="43"/>
      <c r="M125" s="43"/>
      <c r="N125" s="43" t="s">
        <v>12</v>
      </c>
      <c r="O125" s="43" t="s">
        <v>13</v>
      </c>
      <c r="P125" s="43" t="s">
        <v>11</v>
      </c>
      <c r="Q125" s="46" t="s">
        <v>12</v>
      </c>
      <c r="R125" s="46" t="s">
        <v>13</v>
      </c>
      <c r="S125" s="45" t="s">
        <v>11</v>
      </c>
      <c r="T125" s="43" t="s">
        <v>12</v>
      </c>
      <c r="U125" s="43" t="s">
        <v>13</v>
      </c>
      <c r="V125" s="43" t="s">
        <v>11</v>
      </c>
      <c r="W125" s="43" t="s">
        <v>12</v>
      </c>
      <c r="X125" s="43" t="s">
        <v>13</v>
      </c>
      <c r="Y125" s="44" t="s">
        <v>11</v>
      </c>
      <c r="Z125" s="43" t="s">
        <v>12</v>
      </c>
      <c r="AA125" s="43" t="s">
        <v>13</v>
      </c>
      <c r="AB125" s="43" t="s">
        <v>11</v>
      </c>
    </row>
    <row r="126" spans="1:28" s="2" customFormat="1" ht="36" customHeight="1">
      <c r="A126" s="43"/>
      <c r="B126" s="43"/>
      <c r="C126" s="43"/>
      <c r="D126" s="43"/>
      <c r="E126" s="43"/>
      <c r="F126" s="43"/>
      <c r="G126" s="43"/>
      <c r="H126" s="45" t="s">
        <v>12</v>
      </c>
      <c r="I126" s="46" t="s">
        <v>49</v>
      </c>
      <c r="J126" s="46"/>
      <c r="K126" s="50" t="s">
        <v>50</v>
      </c>
      <c r="L126" s="43"/>
      <c r="M126" s="51" t="s">
        <v>51</v>
      </c>
      <c r="N126" s="43"/>
      <c r="O126" s="43"/>
      <c r="P126" s="43"/>
      <c r="Q126" s="46"/>
      <c r="R126" s="46"/>
      <c r="S126" s="45"/>
      <c r="T126" s="43"/>
      <c r="U126" s="43"/>
      <c r="V126" s="43"/>
      <c r="W126" s="43"/>
      <c r="X126" s="43"/>
      <c r="Y126" s="44"/>
      <c r="Z126" s="43"/>
      <c r="AA126" s="43"/>
      <c r="AB126" s="43"/>
    </row>
    <row r="127" spans="1:28" s="2" customFormat="1" ht="72" customHeight="1">
      <c r="A127" s="43"/>
      <c r="B127" s="43"/>
      <c r="C127" s="43"/>
      <c r="D127" s="43"/>
      <c r="E127" s="43"/>
      <c r="F127" s="43"/>
      <c r="G127" s="43"/>
      <c r="H127" s="45"/>
      <c r="I127" s="27" t="s">
        <v>52</v>
      </c>
      <c r="J127" s="27" t="s">
        <v>14</v>
      </c>
      <c r="K127" s="28" t="s">
        <v>53</v>
      </c>
      <c r="L127" s="18" t="s">
        <v>54</v>
      </c>
      <c r="M127" s="51"/>
      <c r="N127" s="43"/>
      <c r="O127" s="43"/>
      <c r="P127" s="43"/>
      <c r="Q127" s="46"/>
      <c r="R127" s="46"/>
      <c r="S127" s="45"/>
      <c r="T127" s="43"/>
      <c r="U127" s="43"/>
      <c r="V127" s="43"/>
      <c r="W127" s="43"/>
      <c r="X127" s="43"/>
      <c r="Y127" s="44"/>
      <c r="Z127" s="43"/>
      <c r="AA127" s="43"/>
      <c r="AB127" s="43"/>
    </row>
    <row r="128" spans="1:28" s="2" customFormat="1" ht="22.5" customHeight="1">
      <c r="A128" s="18" t="s">
        <v>44</v>
      </c>
      <c r="B128" s="22" t="s">
        <v>45</v>
      </c>
      <c r="C128" s="19">
        <f t="shared" si="34"/>
        <v>616</v>
      </c>
      <c r="D128" s="20">
        <f t="shared" si="29"/>
        <v>555</v>
      </c>
      <c r="E128" s="20">
        <f t="shared" si="33"/>
        <v>61</v>
      </c>
      <c r="F128" s="20">
        <v>0</v>
      </c>
      <c r="G128" s="21">
        <v>0</v>
      </c>
      <c r="H128" s="19">
        <f t="shared" si="35"/>
        <v>0</v>
      </c>
      <c r="I128" s="29">
        <v>0</v>
      </c>
      <c r="J128" s="29"/>
      <c r="K128" s="30"/>
      <c r="L128" s="21"/>
      <c r="M128" s="21"/>
      <c r="N128" s="19"/>
      <c r="O128" s="20"/>
      <c r="P128" s="20"/>
      <c r="Q128" s="36">
        <v>0</v>
      </c>
      <c r="R128" s="36">
        <v>0</v>
      </c>
      <c r="S128" s="38"/>
      <c r="T128" s="20"/>
      <c r="U128" s="42"/>
      <c r="V128" s="42"/>
      <c r="W128" s="20">
        <f t="shared" si="38"/>
        <v>616</v>
      </c>
      <c r="X128" s="20">
        <v>555</v>
      </c>
      <c r="Y128" s="20">
        <v>61</v>
      </c>
      <c r="Z128" s="20">
        <v>0</v>
      </c>
      <c r="AA128" s="20">
        <v>0</v>
      </c>
      <c r="AB128" s="20">
        <v>0</v>
      </c>
    </row>
    <row r="129" spans="1:28" s="2" customFormat="1" ht="22.5" customHeight="1">
      <c r="A129" s="23">
        <v>91</v>
      </c>
      <c r="B129" s="24" t="s">
        <v>143</v>
      </c>
      <c r="C129" s="25">
        <f t="shared" si="34"/>
        <v>170</v>
      </c>
      <c r="D129" s="25">
        <f t="shared" si="29"/>
        <v>146</v>
      </c>
      <c r="E129" s="25">
        <f t="shared" si="33"/>
        <v>24</v>
      </c>
      <c r="F129" s="25">
        <v>0</v>
      </c>
      <c r="G129" s="25">
        <v>0</v>
      </c>
      <c r="H129" s="25">
        <f t="shared" si="35"/>
        <v>0</v>
      </c>
      <c r="I129" s="25">
        <v>0</v>
      </c>
      <c r="J129" s="25"/>
      <c r="K129" s="31"/>
      <c r="L129" s="25"/>
      <c r="M129" s="25"/>
      <c r="N129" s="25"/>
      <c r="O129" s="25"/>
      <c r="P129" s="25"/>
      <c r="Q129" s="37">
        <v>0</v>
      </c>
      <c r="R129" s="37">
        <v>0</v>
      </c>
      <c r="S129" s="25"/>
      <c r="T129" s="25"/>
      <c r="U129" s="25"/>
      <c r="V129" s="25"/>
      <c r="W129" s="25">
        <f t="shared" si="38"/>
        <v>170</v>
      </c>
      <c r="X129" s="25">
        <v>146</v>
      </c>
      <c r="Y129" s="25">
        <v>24</v>
      </c>
      <c r="Z129" s="25">
        <v>0</v>
      </c>
      <c r="AA129" s="25">
        <v>0</v>
      </c>
      <c r="AB129" s="25">
        <v>0</v>
      </c>
    </row>
    <row r="130" spans="1:28" s="2" customFormat="1" ht="22.5" customHeight="1">
      <c r="A130" s="23">
        <v>92</v>
      </c>
      <c r="B130" s="24" t="s">
        <v>144</v>
      </c>
      <c r="C130" s="25">
        <f t="shared" si="34"/>
        <v>446</v>
      </c>
      <c r="D130" s="25">
        <f t="shared" si="29"/>
        <v>409</v>
      </c>
      <c r="E130" s="25">
        <f t="shared" si="33"/>
        <v>37</v>
      </c>
      <c r="F130" s="25">
        <v>0</v>
      </c>
      <c r="G130" s="25">
        <v>0</v>
      </c>
      <c r="H130" s="25">
        <f t="shared" si="35"/>
        <v>0</v>
      </c>
      <c r="I130" s="25">
        <v>0</v>
      </c>
      <c r="J130" s="25"/>
      <c r="K130" s="31"/>
      <c r="L130" s="25"/>
      <c r="M130" s="25"/>
      <c r="N130" s="25"/>
      <c r="O130" s="25"/>
      <c r="P130" s="25"/>
      <c r="Q130" s="37">
        <v>0</v>
      </c>
      <c r="R130" s="37">
        <v>0</v>
      </c>
      <c r="S130" s="25"/>
      <c r="T130" s="25"/>
      <c r="U130" s="25"/>
      <c r="V130" s="25"/>
      <c r="W130" s="25">
        <f t="shared" si="38"/>
        <v>446</v>
      </c>
      <c r="X130" s="25">
        <v>409</v>
      </c>
      <c r="Y130" s="25">
        <v>37</v>
      </c>
      <c r="Z130" s="25">
        <v>0</v>
      </c>
      <c r="AA130" s="25">
        <v>0</v>
      </c>
      <c r="AB130" s="25">
        <v>0</v>
      </c>
    </row>
    <row r="131" spans="1:2" ht="22.5" customHeight="1">
      <c r="A131" s="48" t="s">
        <v>145</v>
      </c>
      <c r="B131" s="49"/>
    </row>
  </sheetData>
  <sheetProtection/>
  <mergeCells count="115">
    <mergeCell ref="A1:AB1"/>
    <mergeCell ref="Z2:AB2"/>
    <mergeCell ref="A3:B3"/>
    <mergeCell ref="A4:B4"/>
    <mergeCell ref="A5:B5"/>
    <mergeCell ref="A6:B6"/>
    <mergeCell ref="A7:B7"/>
    <mergeCell ref="C8:E8"/>
    <mergeCell ref="F8:M8"/>
    <mergeCell ref="N8:P8"/>
    <mergeCell ref="Q8:S8"/>
    <mergeCell ref="T8:V8"/>
    <mergeCell ref="W8:Y8"/>
    <mergeCell ref="Z8:AB8"/>
    <mergeCell ref="H9:M9"/>
    <mergeCell ref="I10:J10"/>
    <mergeCell ref="K10:L10"/>
    <mergeCell ref="A12:B12"/>
    <mergeCell ref="C9:C11"/>
    <mergeCell ref="F9:F11"/>
    <mergeCell ref="M10:M11"/>
    <mergeCell ref="N9:N11"/>
    <mergeCell ref="H65:M65"/>
    <mergeCell ref="A13:B13"/>
    <mergeCell ref="A14:B14"/>
    <mergeCell ref="A15:B15"/>
    <mergeCell ref="A16:B16"/>
    <mergeCell ref="C64:E64"/>
    <mergeCell ref="F64:M64"/>
    <mergeCell ref="N65:N67"/>
    <mergeCell ref="N64:P64"/>
    <mergeCell ref="Q64:S64"/>
    <mergeCell ref="T64:V64"/>
    <mergeCell ref="W64:Y64"/>
    <mergeCell ref="Z64:AB64"/>
    <mergeCell ref="M126:M127"/>
    <mergeCell ref="N125:N127"/>
    <mergeCell ref="I66:J66"/>
    <mergeCell ref="K66:L66"/>
    <mergeCell ref="C124:E124"/>
    <mergeCell ref="F124:M124"/>
    <mergeCell ref="N124:P124"/>
    <mergeCell ref="C65:C67"/>
    <mergeCell ref="F65:F67"/>
    <mergeCell ref="M66:M67"/>
    <mergeCell ref="A131:B131"/>
    <mergeCell ref="A8:A11"/>
    <mergeCell ref="A64:A67"/>
    <mergeCell ref="A124:A127"/>
    <mergeCell ref="B8:B11"/>
    <mergeCell ref="B64:B67"/>
    <mergeCell ref="B124:B127"/>
    <mergeCell ref="C125:C127"/>
    <mergeCell ref="D9:D11"/>
    <mergeCell ref="D65:D67"/>
    <mergeCell ref="D125:D127"/>
    <mergeCell ref="E9:E11"/>
    <mergeCell ref="E65:E67"/>
    <mergeCell ref="E125:E127"/>
    <mergeCell ref="F125:F127"/>
    <mergeCell ref="G9:G11"/>
    <mergeCell ref="G65:G67"/>
    <mergeCell ref="G125:G127"/>
    <mergeCell ref="H10:H11"/>
    <mergeCell ref="H66:H67"/>
    <mergeCell ref="H126:H127"/>
    <mergeCell ref="H125:M125"/>
    <mergeCell ref="I126:J126"/>
    <mergeCell ref="K126:L126"/>
    <mergeCell ref="O9:O11"/>
    <mergeCell ref="O65:O67"/>
    <mergeCell ref="O125:O127"/>
    <mergeCell ref="P9:P11"/>
    <mergeCell ref="P65:P67"/>
    <mergeCell ref="P125:P127"/>
    <mergeCell ref="Q9:Q11"/>
    <mergeCell ref="Q65:Q67"/>
    <mergeCell ref="Q125:Q127"/>
    <mergeCell ref="R9:R11"/>
    <mergeCell ref="R65:R67"/>
    <mergeCell ref="R125:R127"/>
    <mergeCell ref="Q124:S124"/>
    <mergeCell ref="S9:S11"/>
    <mergeCell ref="S65:S67"/>
    <mergeCell ref="S125:S127"/>
    <mergeCell ref="T9:T11"/>
    <mergeCell ref="T65:T67"/>
    <mergeCell ref="T125:T127"/>
    <mergeCell ref="T124:V124"/>
    <mergeCell ref="U9:U11"/>
    <mergeCell ref="U65:U67"/>
    <mergeCell ref="U125:U127"/>
    <mergeCell ref="V9:V11"/>
    <mergeCell ref="V65:V67"/>
    <mergeCell ref="V125:V127"/>
    <mergeCell ref="W9:W11"/>
    <mergeCell ref="W65:W67"/>
    <mergeCell ref="W125:W127"/>
    <mergeCell ref="X9:X11"/>
    <mergeCell ref="X65:X67"/>
    <mergeCell ref="X125:X127"/>
    <mergeCell ref="W124:Y124"/>
    <mergeCell ref="Y9:Y11"/>
    <mergeCell ref="Y65:Y67"/>
    <mergeCell ref="Y125:Y127"/>
    <mergeCell ref="Z9:Z11"/>
    <mergeCell ref="Z65:Z67"/>
    <mergeCell ref="Z125:Z127"/>
    <mergeCell ref="Z124:AB124"/>
    <mergeCell ref="AA9:AA11"/>
    <mergeCell ref="AA65:AA67"/>
    <mergeCell ref="AA125:AA127"/>
    <mergeCell ref="AB9:AB11"/>
    <mergeCell ref="AB65:AB67"/>
    <mergeCell ref="AB125:AB127"/>
  </mergeCells>
  <printOptions/>
  <pageMargins left="0.3937007874015748" right="0.3937007874015748" top="0.3937007874015748" bottom="0.5905511811023623" header="0.3937007874015748" footer="0.3937007874015748"/>
  <pageSetup firstPageNumber="1" useFirstPageNumber="1" fitToHeight="0" horizontalDpi="600" verticalDpi="600" orientation="landscape" paperSize="8" scale="52" r:id="rId1"/>
  <headerFooter differentOddEven="1" differentFirst="1" alignWithMargins="0">
    <oddHeader>&amp;L附件2</oddHeader>
    <oddFooter>&amp;C&amp;22- &amp;P -</oddFooter>
    <evenFooter>&amp;C- 2 -</evenFooter>
    <firstHeader>&amp;L附件2</firstHeader>
    <firstFooter>&amp;C- 1 -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王雷明</cp:lastModifiedBy>
  <cp:lastPrinted>2019-05-27T02:39:35Z</cp:lastPrinted>
  <dcterms:created xsi:type="dcterms:W3CDTF">2017-12-15T16:34:52Z</dcterms:created>
  <dcterms:modified xsi:type="dcterms:W3CDTF">2019-05-31T11:23:12Z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true</vt:bool>
  </property>
</Properties>
</file>