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61" activeTab="18"/>
  </bookViews>
  <sheets>
    <sheet name="封面" sheetId="1" r:id="rId1"/>
    <sheet name="目录" sheetId="2" r:id="rId2"/>
    <sheet name="表一" sheetId="3" r:id="rId3"/>
    <sheet name="表二" sheetId="4" r:id="rId4"/>
    <sheet name="表三" sheetId="5" r:id="rId5"/>
    <sheet name="表四" sheetId="6" r:id="rId6"/>
    <sheet name="表五" sheetId="7" r:id="rId7"/>
    <sheet name="表六 (1)" sheetId="8" r:id="rId8"/>
    <sheet name="表六（2)" sheetId="9" r:id="rId9"/>
    <sheet name="表七 (1)" sheetId="10" r:id="rId10"/>
    <sheet name="表七(2)" sheetId="11" r:id="rId11"/>
    <sheet name="表八" sheetId="12" r:id="rId12"/>
    <sheet name="表九" sheetId="13" r:id="rId13"/>
    <sheet name="表十" sheetId="14" r:id="rId14"/>
    <sheet name="表十一" sheetId="15" r:id="rId15"/>
    <sheet name="表十二" sheetId="16" r:id="rId16"/>
    <sheet name="表十三" sheetId="17" r:id="rId17"/>
    <sheet name="表十四" sheetId="18" r:id="rId18"/>
    <sheet name="表十五" sheetId="19" r:id="rId19"/>
  </sheets>
  <definedNames>
    <definedName name="_xlnm.Print_Titles" localSheetId="3">'表二'!$2:$5</definedName>
    <definedName name="_xlnm.Print_Titles" localSheetId="12">'表九'!$2:$6</definedName>
    <definedName name="_xlnm.Print_Titles" localSheetId="7">'表六 (1)'!$A:$A</definedName>
    <definedName name="_xlnm.Print_Titles" localSheetId="8">'表六（2)'!$A:$A,'表六（2)'!$4:$5</definedName>
    <definedName name="_xlnm.Print_Titles" localSheetId="9">'表七 (1)'!$A:$A</definedName>
    <definedName name="_xlnm.Print_Titles" localSheetId="10">'表七(2)'!$A:$A</definedName>
    <definedName name="_xlnm.Print_Titles" localSheetId="4">'表三'!$2:$6</definedName>
    <definedName name="_xlnm.Print_Titles" localSheetId="14">'表十一'!$1:$5</definedName>
    <definedName name="_xlnm.Print_Titles" localSheetId="5">'表四'!$1:$5</definedName>
    <definedName name="_xlnm.Print_Titles" localSheetId="6">'表五'!$B:$B,'表五'!$1:$4</definedName>
    <definedName name="_xlnm.Print_Titles" localSheetId="2">'表一'!$2:$5</definedName>
    <definedName name="地区名称" localSheetId="1">'目录'!#REF!</definedName>
    <definedName name="地区名称">'封面'!$B$2:$B$3</definedName>
    <definedName name="_xlnm._FilterDatabase" localSheetId="3" hidden="1">'表二'!$A$5:$G$1250</definedName>
    <definedName name="_xlnm._FilterDatabase" localSheetId="4" hidden="1">'表三'!$A$6:$L$99</definedName>
  </definedNames>
  <calcPr fullCalcOnLoad="1"/>
</workbook>
</file>

<file path=xl/comments9.xml><?xml version="1.0" encoding="utf-8"?>
<comments xmlns="http://schemas.openxmlformats.org/spreadsheetml/2006/main">
  <authors>
    <author>Micorosoft</author>
  </authors>
  <commentList>
    <comment ref="Z15" authorId="0">
      <text>
        <r>
          <rPr>
            <b/>
            <sz val="9"/>
            <rFont val="Tahoma"/>
            <family val="2"/>
          </rPr>
          <t>Micorosoft:</t>
        </r>
        <r>
          <rPr>
            <sz val="9"/>
            <rFont val="Tahoma"/>
            <family val="2"/>
          </rPr>
          <t xml:space="preserve">
</t>
        </r>
        <r>
          <rPr>
            <sz val="9"/>
            <rFont val="宋体"/>
            <family val="0"/>
          </rPr>
          <t>预备费</t>
        </r>
      </text>
    </comment>
  </commentList>
</comments>
</file>

<file path=xl/sharedStrings.xml><?xml version="1.0" encoding="utf-8"?>
<sst xmlns="http://schemas.openxmlformats.org/spreadsheetml/2006/main" count="3193" uniqueCount="2032">
  <si>
    <t xml:space="preserve"> </t>
  </si>
  <si>
    <t>地区名称</t>
  </si>
  <si>
    <t>北京市</t>
  </si>
  <si>
    <t>2022年地方财政预算表</t>
  </si>
  <si>
    <t>天津市</t>
  </si>
  <si>
    <t>目  录</t>
  </si>
  <si>
    <t xml:space="preserve">            表一 2022年一般公共预算收入表</t>
  </si>
  <si>
    <t xml:space="preserve">            表二 2022年一般公共预算支出表</t>
  </si>
  <si>
    <t xml:space="preserve">            表三 2022年一般公共预算收支平衡表</t>
  </si>
  <si>
    <t xml:space="preserve">            表四 2022年一般公共预算支出资金来源表</t>
  </si>
  <si>
    <t xml:space="preserve">            表五 2022年一般公共预算支出经济分类表</t>
  </si>
  <si>
    <t xml:space="preserve">            表六 2022年地市县一般公共预算收支表</t>
  </si>
  <si>
    <t xml:space="preserve">            表七 2022年省对下一般公共预算转移支付预算表</t>
  </si>
  <si>
    <t xml:space="preserve">            表八 2022年一般公共预算支出“三公”经费预算表</t>
  </si>
  <si>
    <t xml:space="preserve">            表九 2022年政府性基金预算收支表</t>
  </si>
  <si>
    <t xml:space="preserve">            表十 2022年政府性基金调入专项收入预算表</t>
  </si>
  <si>
    <t xml:space="preserve">            表十一 2022年政府性基金预算支出资金来源表</t>
  </si>
  <si>
    <t xml:space="preserve">            表十二 2022年国有资本经营预算收支表</t>
  </si>
  <si>
    <t xml:space="preserve">            表十三 2022年国有资本经营预算收入表</t>
  </si>
  <si>
    <t xml:space="preserve">            表十四 2022年国有资本经营预算支出表</t>
  </si>
  <si>
    <t xml:space="preserve">            表十五 2022年国有资本经营预算基础信息表</t>
  </si>
  <si>
    <t>表一</t>
  </si>
  <si>
    <t>2022年一般公共预算收入表</t>
  </si>
  <si>
    <t>单位：万元</t>
  </si>
  <si>
    <t>项目</t>
  </si>
  <si>
    <t>上年预算数</t>
  </si>
  <si>
    <t>上年执行数</t>
  </si>
  <si>
    <t>预算数</t>
  </si>
  <si>
    <t>代码</t>
  </si>
  <si>
    <t>名称</t>
  </si>
  <si>
    <t>金额</t>
  </si>
  <si>
    <t>为上年预算数的%</t>
  </si>
  <si>
    <t>为上年执行数的%</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</si>
  <si>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</si>
  <si>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</si>
  <si>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</si>
  <si>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</si>
  <si>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</si>
  <si>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</si>
  <si>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</si>
  <si>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</si>
  <si>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</si>
  <si>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</si>
  <si>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</si>
  <si>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</si>
  <si>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</si>
  <si>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</si>
  <si>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</si>
  <si>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</si>
  <si>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</si>
  <si>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</si>
  <si>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</si>
  <si>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</si>
  <si>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</si>
  <si>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</si>
  <si>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</si>
  <si>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</si>
  <si>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</si>
  <si>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</si>
  <si>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</si>
  <si>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表二</t>
  </si>
  <si>
    <t>2022年一般公共预算支出表</t>
  </si>
  <si>
    <t>一般公共服务</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</si>
  <si>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</si>
  <si>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</si>
  <si>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</si>
  <si>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</si>
  <si>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</si>
  <si>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</si>
  <si>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</si>
  <si>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</si>
  <si>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</si>
  <si>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</si>
  <si>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</si>
  <si>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</si>
  <si>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</si>
  <si>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</si>
  <si>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</si>
  <si>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</si>
  <si>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</si>
  <si>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</si>
  <si>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</si>
  <si>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</si>
  <si>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</si>
  <si>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</si>
  <si>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</si>
  <si>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</si>
  <si>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</si>
  <si>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</si>
  <si>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</si>
  <si>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</si>
  <si>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</si>
  <si>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</si>
  <si>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</si>
  <si>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</si>
  <si>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</si>
  <si>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</si>
  <si>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</si>
  <si>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</si>
  <si>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</si>
  <si>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</si>
  <si>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</si>
  <si>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</si>
  <si>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</si>
  <si>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</si>
  <si>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</si>
  <si>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</si>
  <si>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</si>
  <si>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</si>
  <si>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</si>
  <si>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</si>
  <si>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</si>
  <si>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</si>
  <si>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</si>
  <si>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</si>
  <si>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</si>
  <si>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</si>
  <si>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</si>
  <si>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</si>
  <si>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</si>
  <si>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</si>
  <si>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</si>
  <si>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</si>
  <si>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</si>
  <si>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</si>
  <si>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</si>
  <si>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</si>
  <si>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</si>
  <si>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</si>
  <si>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</si>
  <si>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</si>
  <si>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</si>
  <si>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</si>
  <si>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</si>
  <si>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</si>
  <si>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</si>
  <si>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</si>
  <si>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</si>
  <si>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</si>
  <si>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</si>
  <si>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</si>
  <si>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</si>
  <si>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</si>
  <si>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</si>
  <si>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</si>
  <si>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</si>
  <si>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</si>
  <si>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</si>
  <si>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</si>
  <si>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</si>
  <si>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</si>
  <si>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</si>
  <si>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</si>
  <si>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</si>
  <si>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</si>
  <si>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</si>
  <si>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</si>
  <si>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</si>
  <si>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</si>
  <si>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</si>
  <si>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</si>
  <si>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</si>
  <si>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</si>
  <si>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</si>
  <si>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</si>
  <si>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</si>
  <si>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</si>
  <si>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</si>
  <si>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</si>
  <si>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</si>
  <si>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</si>
  <si>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</si>
  <si>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</si>
  <si>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</si>
  <si>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</si>
  <si>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</si>
  <si>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</si>
  <si>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</si>
  <si>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</si>
  <si>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</si>
  <si>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</si>
  <si>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</si>
  <si>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</si>
  <si>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</si>
  <si>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</si>
  <si>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</si>
  <si>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</si>
  <si>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</si>
  <si>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</si>
  <si>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</si>
  <si>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</si>
  <si>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外交支出</t>
  </si>
  <si>
    <t xml:space="preserve">    对外合作与交流</t>
  </si>
  <si>
    <t xml:space="preserve">    对外宣传</t>
  </si>
  <si>
    <t xml:space="preserve">    其他外交支出</t>
  </si>
  <si>
    <t>国防支出</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</si>
  <si>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</si>
  <si>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</si>
  <si>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</si>
  <si>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</si>
  <si>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</si>
  <si>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</si>
  <si>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</si>
  <si>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</si>
  <si>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t>
  </si>
  <si>
    <t>四、公共安全支出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</si>
  <si>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</si>
  <si>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</si>
  <si>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</si>
  <si>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</si>
  <si>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</si>
  <si>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</si>
  <si>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</si>
  <si>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</si>
  <si>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</si>
  <si>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</si>
  <si>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</si>
  <si>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</si>
  <si>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</si>
  <si>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</si>
  <si>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检查监督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</si>
  <si>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</si>
  <si>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</si>
  <si>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</si>
  <si>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</si>
  <si>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</si>
  <si>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</si>
  <si>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</si>
  <si>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</si>
  <si>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</si>
  <si>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</si>
  <si>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</si>
  <si>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</si>
  <si>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</si>
  <si>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</si>
  <si>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</si>
  <si>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</si>
  <si>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</si>
  <si>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</si>
  <si>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</si>
  <si>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</si>
  <si>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</si>
  <si>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</si>
  <si>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</si>
  <si>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</si>
  <si>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</si>
  <si>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</si>
  <si>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</si>
  <si>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</si>
  <si>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</si>
  <si>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</si>
  <si>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</si>
  <si>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</si>
  <si>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</si>
  <si>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国家司法救助支出</t>
  </si>
  <si>
    <t xml:space="preserve">      其他公共安全支出</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</si>
  <si>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</si>
  <si>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</si>
  <si>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</si>
  <si>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</si>
  <si>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</si>
  <si>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</si>
  <si>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</si>
  <si>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</si>
  <si>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</si>
  <si>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</si>
  <si>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</si>
  <si>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</si>
  <si>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</si>
  <si>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</si>
  <si>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</si>
  <si>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</si>
  <si>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</si>
  <si>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</si>
  <si>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</si>
  <si>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</si>
  <si>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</si>
  <si>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</si>
  <si>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</si>
  <si>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</si>
  <si>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</si>
  <si>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</si>
  <si>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</si>
  <si>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</si>
  <si>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</si>
  <si>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</si>
  <si>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</si>
  <si>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</si>
  <si>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</si>
  <si>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</si>
  <si>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</si>
  <si>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</si>
  <si>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</si>
  <si>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</si>
  <si>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</si>
  <si>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</si>
  <si>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</si>
  <si>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</si>
  <si>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</si>
  <si>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</si>
  <si>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</si>
  <si>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</si>
  <si>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</si>
  <si>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</si>
  <si>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</si>
  <si>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</si>
  <si>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</si>
  <si>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</si>
  <si>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</si>
  <si>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</si>
  <si>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</si>
  <si>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</si>
  <si>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</si>
  <si>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</si>
  <si>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</si>
  <si>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</si>
  <si>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</si>
  <si>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</si>
  <si>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</si>
  <si>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</si>
  <si>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</si>
  <si>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</si>
  <si>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</si>
  <si>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</si>
  <si>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</si>
  <si>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</si>
  <si>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</si>
  <si>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</si>
  <si>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</si>
  <si>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</si>
  <si>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</si>
  <si>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</si>
  <si>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</si>
  <si>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</si>
  <si>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</si>
  <si>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</si>
  <si>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</si>
  <si>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</si>
  <si>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</si>
  <si>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</si>
  <si>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</si>
  <si>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</si>
  <si>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</si>
  <si>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</si>
  <si>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</si>
  <si>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</si>
  <si>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</si>
  <si>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</si>
  <si>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</si>
  <si>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</si>
  <si>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</si>
  <si>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</si>
  <si>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</si>
  <si>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</si>
  <si>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</si>
  <si>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</si>
  <si>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</si>
  <si>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</si>
  <si>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</si>
  <si>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</si>
  <si>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</si>
  <si>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</si>
  <si>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</si>
  <si>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</si>
  <si>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</si>
  <si>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</si>
  <si>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</si>
  <si>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</si>
  <si>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</si>
  <si>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</si>
  <si>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</si>
  <si>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</si>
  <si>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</si>
  <si>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</si>
  <si>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</si>
  <si>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</si>
  <si>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</si>
  <si>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</si>
  <si>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</si>
  <si>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</si>
  <si>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</si>
  <si>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</si>
  <si>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</si>
  <si>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</si>
  <si>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</si>
  <si>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</si>
  <si>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</si>
  <si>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</si>
  <si>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</si>
  <si>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</si>
  <si>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</si>
  <si>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</si>
  <si>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</si>
  <si>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</si>
  <si>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</si>
  <si>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</si>
  <si>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</si>
  <si>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</si>
  <si>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</si>
  <si>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</si>
  <si>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</si>
  <si>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</si>
  <si>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</si>
  <si>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</si>
  <si>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</si>
  <si>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</si>
  <si>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</si>
  <si>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</si>
  <si>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</si>
  <si>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</si>
  <si>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</si>
  <si>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</si>
  <si>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</si>
  <si>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</si>
  <si>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</si>
  <si>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</si>
  <si>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</si>
  <si>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</si>
  <si>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</si>
  <si>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</si>
  <si>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</si>
  <si>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</si>
  <si>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</si>
  <si>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</si>
  <si>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</si>
  <si>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</si>
  <si>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</si>
  <si>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</si>
  <si>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</si>
  <si>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</si>
  <si>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</si>
  <si>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</si>
  <si>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</si>
  <si>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</si>
  <si>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</si>
  <si>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</si>
  <si>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</si>
  <si>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</si>
  <si>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</si>
  <si>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</si>
  <si>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</si>
  <si>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</si>
  <si>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</si>
  <si>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</si>
  <si>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</si>
  <si>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</si>
  <si>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</si>
  <si>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</si>
  <si>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</si>
  <si>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</si>
  <si>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</si>
  <si>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</si>
  <si>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</si>
  <si>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</si>
  <si>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</si>
  <si>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</si>
  <si>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</si>
  <si>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</si>
  <si>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</si>
  <si>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</si>
  <si>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</si>
  <si>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</si>
  <si>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</si>
  <si>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</si>
  <si>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</si>
  <si>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</si>
  <si>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</si>
  <si>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</si>
  <si>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</si>
  <si>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</si>
  <si>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</si>
  <si>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</si>
  <si>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</si>
  <si>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</si>
  <si>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</si>
  <si>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</si>
  <si>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</si>
  <si>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</si>
  <si>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</si>
  <si>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</si>
  <si>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</si>
  <si>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</si>
  <si>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</si>
  <si>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</si>
  <si>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</si>
  <si>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</si>
  <si>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</si>
  <si>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</si>
  <si>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</si>
  <si>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</si>
  <si>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</si>
  <si>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</si>
  <si>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</si>
  <si>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</si>
  <si>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</si>
  <si>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</si>
  <si>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</si>
  <si>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</si>
  <si>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</si>
  <si>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</si>
  <si>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</si>
  <si>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</si>
  <si>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</si>
  <si>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</si>
  <si>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</si>
  <si>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</si>
  <si>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</si>
  <si>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</si>
  <si>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</si>
  <si>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</si>
  <si>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</si>
  <si>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</si>
  <si>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</si>
  <si>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</si>
  <si>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</si>
  <si>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</si>
  <si>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</si>
  <si>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</si>
  <si>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</si>
  <si>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</si>
  <si>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</si>
  <si>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</si>
  <si>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</si>
  <si>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</si>
  <si>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</si>
  <si>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</si>
  <si>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</si>
  <si>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</si>
  <si>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</si>
  <si>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</si>
  <si>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</si>
  <si>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</si>
  <si>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</si>
  <si>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</si>
  <si>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</si>
  <si>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</si>
  <si>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</si>
  <si>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</si>
  <si>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</si>
  <si>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</si>
  <si>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</si>
  <si>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</si>
  <si>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</si>
  <si>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</si>
  <si>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</si>
  <si>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</si>
  <si>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</si>
  <si>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</si>
  <si>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</si>
  <si>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</si>
  <si>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</si>
  <si>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</si>
  <si>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</si>
  <si>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</si>
  <si>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</si>
  <si>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</si>
  <si>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</si>
  <si>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</si>
  <si>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</si>
  <si>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</si>
  <si>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</si>
  <si>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</si>
  <si>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</si>
  <si>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</si>
  <si>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</si>
  <si>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其他卫生健康支出</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</si>
  <si>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</si>
  <si>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</si>
  <si>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</si>
  <si>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</si>
  <si>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</si>
  <si>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</si>
  <si>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</si>
  <si>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</si>
  <si>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</si>
  <si>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</si>
  <si>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</si>
  <si>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</si>
  <si>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</si>
  <si>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</si>
  <si>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</si>
  <si>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</si>
  <si>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</si>
  <si>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</si>
  <si>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</si>
  <si>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</si>
  <si>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</si>
  <si>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</si>
  <si>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</si>
  <si>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</si>
  <si>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</si>
  <si>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</si>
  <si>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</si>
  <si>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</si>
  <si>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</si>
  <si>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</si>
  <si>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</si>
  <si>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</si>
  <si>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</si>
  <si>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</si>
  <si>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</si>
  <si>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</si>
  <si>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</si>
  <si>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</si>
  <si>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</si>
  <si>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</si>
  <si>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</si>
  <si>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</si>
  <si>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</si>
  <si>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</si>
  <si>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</si>
  <si>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</si>
  <si>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</si>
  <si>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</si>
  <si>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</si>
  <si>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</si>
  <si>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</si>
  <si>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</si>
  <si>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</si>
  <si>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</si>
  <si>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</si>
  <si>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</si>
  <si>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</si>
  <si>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</si>
  <si>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</si>
  <si>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</si>
  <si>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</si>
  <si>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</si>
  <si>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</si>
  <si>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</si>
  <si>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</si>
  <si>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</si>
  <si>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</si>
  <si>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</si>
  <si>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</si>
  <si>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</si>
  <si>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</si>
  <si>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</si>
  <si>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</si>
  <si>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</si>
  <si>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</si>
  <si>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</si>
  <si>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</si>
  <si>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</si>
  <si>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</si>
  <si>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</si>
  <si>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</si>
  <si>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</si>
  <si>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</si>
  <si>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</si>
  <si>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</si>
  <si>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</si>
  <si>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</si>
  <si>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</si>
  <si>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</si>
  <si>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</si>
  <si>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</si>
  <si>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</si>
  <si>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</si>
  <si>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</si>
  <si>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</si>
  <si>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</si>
  <si>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</si>
  <si>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</si>
  <si>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</si>
  <si>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</si>
  <si>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</si>
  <si>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</si>
  <si>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</si>
  <si>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</si>
  <si>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</si>
  <si>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</si>
  <si>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</si>
  <si>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</si>
  <si>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</si>
  <si>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</si>
  <si>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</si>
  <si>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</si>
  <si>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</si>
  <si>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</si>
  <si>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</si>
  <si>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</si>
  <si>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</si>
  <si>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</si>
  <si>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</si>
  <si>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</si>
  <si>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</si>
  <si>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</si>
  <si>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</si>
  <si>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</si>
  <si>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</si>
  <si>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</si>
  <si>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</si>
  <si>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</si>
  <si>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</si>
  <si>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</si>
  <si>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</si>
  <si>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</si>
  <si>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</si>
  <si>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</si>
  <si>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</si>
  <si>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</si>
  <si>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</si>
  <si>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</si>
  <si>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</si>
  <si>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</si>
  <si>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</si>
  <si>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</si>
  <si>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</si>
  <si>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</si>
  <si>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</si>
  <si>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</si>
  <si>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</si>
  <si>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</si>
  <si>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</si>
  <si>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</si>
  <si>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</si>
  <si>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</si>
  <si>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</si>
  <si>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</si>
  <si>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</si>
  <si>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</si>
  <si>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</si>
  <si>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</si>
  <si>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</si>
  <si>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</si>
  <si>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</si>
  <si>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</si>
  <si>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</si>
  <si>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</si>
  <si>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</si>
  <si>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</si>
  <si>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</si>
  <si>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</si>
  <si>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</si>
  <si>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</si>
  <si>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</si>
  <si>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</si>
  <si>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</si>
  <si>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</si>
  <si>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</si>
  <si>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</si>
  <si>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</si>
  <si>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</si>
  <si>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</si>
  <si>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</si>
  <si>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</si>
  <si>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</si>
  <si>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</si>
  <si>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</si>
  <si>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</si>
  <si>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</si>
  <si>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</si>
  <si>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</si>
  <si>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</si>
  <si>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</si>
  <si>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</si>
  <si>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</si>
  <si>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</si>
  <si>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</si>
  <si>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</si>
  <si>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</si>
  <si>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</si>
  <si>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</si>
  <si>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</si>
  <si>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</si>
  <si>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</si>
  <si>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</si>
  <si>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</si>
  <si>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</si>
  <si>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</si>
  <si>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</si>
  <si>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</si>
  <si>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</si>
  <si>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</si>
  <si>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</si>
  <si>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</si>
  <si>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</si>
  <si>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</si>
  <si>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</si>
  <si>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</si>
  <si>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</si>
  <si>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</si>
  <si>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</si>
  <si>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</si>
  <si>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</si>
  <si>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</si>
  <si>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</si>
  <si>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</si>
  <si>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</si>
  <si>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</si>
  <si>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</si>
  <si>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</si>
  <si>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</si>
  <si>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</si>
  <si>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</si>
  <si>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</si>
  <si>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</si>
  <si>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</si>
  <si>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</si>
  <si>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</si>
  <si>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</si>
  <si>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</si>
  <si>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</si>
  <si>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</si>
  <si>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</si>
  <si>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</si>
  <si>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</si>
  <si>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</si>
  <si>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</si>
  <si>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</si>
  <si>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</si>
  <si>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</si>
  <si>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</si>
  <si>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</si>
  <si>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</si>
  <si>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</si>
  <si>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</si>
  <si>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</si>
  <si>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</si>
  <si>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</si>
  <si>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</si>
  <si>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</si>
  <si>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</si>
  <si>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</si>
  <si>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</si>
  <si>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</si>
  <si>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</si>
  <si>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</si>
  <si>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</si>
  <si>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</si>
  <si>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</si>
  <si>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</si>
  <si>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</si>
  <si>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</si>
  <si>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</si>
  <si>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</si>
  <si>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</si>
  <si>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</si>
  <si>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</si>
  <si>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</si>
  <si>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</si>
  <si>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</si>
  <si>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</si>
  <si>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</si>
  <si>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</si>
  <si>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</si>
  <si>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</si>
  <si>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</si>
  <si>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</si>
  <si>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</si>
  <si>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</si>
  <si>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</si>
  <si>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</si>
  <si>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</si>
  <si>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</si>
  <si>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</si>
  <si>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</si>
  <si>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</si>
  <si>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</si>
  <si>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</si>
  <si>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</si>
  <si>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</si>
  <si>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</si>
  <si>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重点企业贷款贴息</t>
  </si>
  <si>
    <t xml:space="preserve">      其他金融支出</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</si>
  <si>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</si>
  <si>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</si>
  <si>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</si>
  <si>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</si>
  <si>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</si>
  <si>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</si>
  <si>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</si>
  <si>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</si>
  <si>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</si>
  <si>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</si>
  <si>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</si>
  <si>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</si>
  <si>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</si>
  <si>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</si>
  <si>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</si>
  <si>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</si>
  <si>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</si>
  <si>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</si>
  <si>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</si>
  <si>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</si>
  <si>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</si>
  <si>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</si>
  <si>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</si>
  <si>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</si>
  <si>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</si>
  <si>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</si>
  <si>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</si>
  <si>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</si>
  <si>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</si>
  <si>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</si>
  <si>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</si>
  <si>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</si>
  <si>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</si>
  <si>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</si>
  <si>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</si>
  <si>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</si>
  <si>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</si>
  <si>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</si>
  <si>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</si>
  <si>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</si>
  <si>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</si>
  <si>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</si>
  <si>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</si>
  <si>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</si>
  <si>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</si>
  <si>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</si>
  <si>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</si>
  <si>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</si>
  <si>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</si>
  <si>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</si>
  <si>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</si>
  <si>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</si>
  <si>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</si>
  <si>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</si>
  <si>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</si>
  <si>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</si>
  <si>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</si>
  <si>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</si>
  <si>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</si>
  <si>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</si>
  <si>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</si>
  <si>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</si>
  <si>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</si>
  <si>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</si>
  <si>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</si>
  <si>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</si>
  <si>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</si>
  <si>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</si>
  <si>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财务与审计支出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</si>
  <si>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</si>
  <si>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</si>
  <si>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</si>
  <si>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</si>
  <si>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</si>
  <si>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</si>
  <si>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</si>
  <si>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</si>
  <si>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</si>
  <si>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</si>
  <si>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</si>
  <si>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</si>
  <si>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</si>
  <si>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</si>
  <si>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</si>
  <si>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</si>
  <si>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</si>
  <si>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</si>
  <si>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</si>
  <si>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</si>
  <si>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</si>
  <si>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</si>
  <si>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</si>
  <si>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</si>
  <si>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</si>
  <si>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</si>
  <si>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</si>
  <si>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</si>
  <si>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</si>
  <si>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</si>
  <si>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</si>
  <si>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</si>
  <si>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</si>
  <si>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</si>
  <si>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</si>
  <si>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</si>
  <si>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</si>
  <si>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</si>
  <si>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</si>
  <si>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</si>
  <si>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</si>
  <si>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</si>
  <si>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</si>
  <si>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</si>
  <si>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</si>
  <si>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</si>
  <si>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</si>
  <si>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</si>
  <si>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</si>
  <si>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</si>
  <si>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</si>
  <si>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</si>
  <si>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</si>
  <si>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</si>
  <si>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</si>
  <si>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</si>
  <si>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</si>
  <si>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</si>
  <si>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</si>
  <si>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</si>
  <si>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</si>
  <si>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</si>
  <si>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</si>
  <si>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</si>
  <si>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</si>
  <si>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</si>
  <si>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</si>
  <si>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</si>
  <si>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</si>
  <si>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</si>
  <si>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t>
  </si>
  <si>
    <t>预备费</t>
  </si>
  <si>
    <t>其他支出</t>
  </si>
  <si>
    <t xml:space="preserve">    年初预留</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</si>
  <si>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</si>
  <si>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</si>
  <si>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</si>
  <si>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</si>
  <si>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</si>
  <si>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</si>
  <si>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</si>
  <si>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</si>
  <si>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支出合计</t>
  </si>
  <si>
    <t>表三</t>
  </si>
  <si>
    <t>2022年一般公共预算收支平衡表</t>
  </si>
  <si>
    <t>收入</t>
  </si>
  <si>
    <t>支出</t>
  </si>
  <si>
    <t>本级收入合计</t>
  </si>
  <si>
    <t>本级支出合计</t>
  </si>
  <si>
    <t>转移性收入</t>
  </si>
  <si>
    <t>转移性支出</t>
  </si>
  <si>
    <t xml:space="preserve">  上级补助收入</t>
  </si>
  <si>
    <t xml:space="preserve">  上解上级支出</t>
  </si>
  <si>
    <t xml:space="preserve">    返还性收入</t>
  </si>
  <si>
    <t xml:space="preserve">    体制上解支出</t>
  </si>
  <si>
    <t xml:space="preserve">      所得税基数返还收入 </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</si>
  <si>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</si>
  <si>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</si>
  <si>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</si>
  <si>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</si>
  <si>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</si>
  <si>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</si>
  <si>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</si>
  <si>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</si>
  <si>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</si>
  <si>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</si>
  <si>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</si>
  <si>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</si>
  <si>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</si>
  <si>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</si>
  <si>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</si>
  <si>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</si>
  <si>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</si>
  <si>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</si>
  <si>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</si>
  <si>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</si>
  <si>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</si>
  <si>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</si>
  <si>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</si>
  <si>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</si>
  <si>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</si>
  <si>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</si>
  <si>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</si>
  <si>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</si>
  <si>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</si>
  <si>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</si>
  <si>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</si>
  <si>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</si>
  <si>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</si>
  <si>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</si>
  <si>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</si>
  <si>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</si>
  <si>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</si>
  <si>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</si>
  <si>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</si>
  <si>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</si>
  <si>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</si>
  <si>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</si>
  <si>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</si>
  <si>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</si>
  <si>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</si>
  <si>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</si>
  <si>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</si>
  <si>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</si>
  <si>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</si>
  <si>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</si>
  <si>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</si>
  <si>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</si>
  <si>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</si>
  <si>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</si>
  <si>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</si>
  <si>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</si>
  <si>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</si>
  <si>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</si>
  <si>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</si>
  <si>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</si>
  <si>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</si>
  <si>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</si>
  <si>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</si>
  <si>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</si>
  <si>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</si>
  <si>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体制上解收入</t>
  </si>
  <si>
    <t xml:space="preserve">    专项上解收入</t>
  </si>
  <si>
    <t xml:space="preserve">  待偿债置换一般债券上年结余</t>
  </si>
  <si>
    <t xml:space="preserve">  上年结余收入</t>
  </si>
  <si>
    <t xml:space="preserve">  调入资金</t>
  </si>
  <si>
    <t xml:space="preserve">    从政府性基金预算调入</t>
  </si>
  <si>
    <t xml:space="preserve">  补助下级支出</t>
  </si>
  <si>
    <t xml:space="preserve">      其中：从抗疫特别国债调入</t>
  </si>
  <si>
    <t xml:space="preserve">  调出资金</t>
  </si>
  <si>
    <t xml:space="preserve">    从国有资本经营预算调入</t>
  </si>
  <si>
    <t xml:space="preserve">  安排预算稳定调节基金</t>
  </si>
  <si>
    <t xml:space="preserve">    从其他资金调入</t>
  </si>
  <si>
    <t xml:space="preserve">  补充预算周转金</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</si>
  <si>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</si>
  <si>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</si>
  <si>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</si>
  <si>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</si>
  <si>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</si>
  <si>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援助其他地区支出</t>
  </si>
  <si>
    <t xml:space="preserve">  动用预算稳定调节基金</t>
  </si>
  <si>
    <t xml:space="preserve">  计划单列市上解省支出</t>
  </si>
  <si>
    <t xml:space="preserve">  省补助计划单列市收入</t>
  </si>
  <si>
    <t xml:space="preserve">  省补助计划单列市支出</t>
  </si>
  <si>
    <t xml:space="preserve">  计划单列市上解省收入</t>
  </si>
  <si>
    <t xml:space="preserve">  年终结余</t>
  </si>
  <si>
    <t>收入总计</t>
  </si>
  <si>
    <t>支出总计</t>
  </si>
  <si>
    <r>
      <rPr>
        <sz val="12"/>
        <rFont val="黑体"/>
        <family val="3"/>
      </rPr>
      <t>表四</t>
    </r>
  </si>
  <si>
    <r>
      <t>2022</t>
    </r>
    <r>
      <rPr>
        <b/>
        <sz val="18"/>
        <rFont val="黑体"/>
        <family val="3"/>
      </rPr>
      <t>年一般公共预算支出资金来源表</t>
    </r>
  </si>
  <si>
    <r>
      <rPr>
        <sz val="11"/>
        <rFont val="宋体"/>
        <family val="0"/>
      </rPr>
      <t>单位：万元</t>
    </r>
  </si>
  <si>
    <r>
      <rPr>
        <b/>
        <sz val="11"/>
        <rFont val="宋体"/>
        <family val="0"/>
      </rPr>
      <t>项目</t>
    </r>
  </si>
  <si>
    <t>合计</t>
  </si>
  <si>
    <r>
      <rPr>
        <b/>
        <sz val="11"/>
        <rFont val="宋体"/>
        <family val="0"/>
      </rPr>
      <t>财力安排</t>
    </r>
  </si>
  <si>
    <r>
      <rPr>
        <b/>
        <sz val="11"/>
        <rFont val="宋体"/>
        <family val="0"/>
      </rPr>
      <t>专项转移支付收入安排</t>
    </r>
  </si>
  <si>
    <r>
      <rPr>
        <b/>
        <sz val="11"/>
        <rFont val="宋体"/>
        <family val="0"/>
      </rPr>
      <t>动用上年结余安排</t>
    </r>
  </si>
  <si>
    <r>
      <rPr>
        <b/>
        <sz val="11"/>
        <rFont val="宋体"/>
        <family val="0"/>
      </rPr>
      <t>调入资金</t>
    </r>
  </si>
  <si>
    <r>
      <rPr>
        <b/>
        <sz val="11"/>
        <rFont val="宋体"/>
        <family val="0"/>
      </rPr>
      <t>政府债务资金</t>
    </r>
  </si>
  <si>
    <r>
      <rPr>
        <b/>
        <sz val="11"/>
        <rFont val="宋体"/>
        <family val="0"/>
      </rPr>
      <t>其他资金</t>
    </r>
  </si>
  <si>
    <r>
      <rPr>
        <b/>
        <sz val="11"/>
        <rFont val="宋体"/>
        <family val="0"/>
      </rPr>
      <t>代码</t>
    </r>
  </si>
  <si>
    <r>
      <rPr>
        <b/>
        <sz val="11"/>
        <rFont val="宋体"/>
        <family val="0"/>
      </rPr>
      <t>名称</t>
    </r>
  </si>
  <si>
    <r>
      <rPr>
        <sz val="11"/>
        <rFont val="宋体"/>
        <family val="0"/>
      </rPr>
      <t>一般公共服务</t>
    </r>
  </si>
  <si>
    <r>
      <t xml:space="preserve">    </t>
    </r>
    <r>
      <rPr>
        <sz val="11"/>
        <rFont val="宋体"/>
        <family val="0"/>
      </rPr>
      <t>人大事务</t>
    </r>
  </si>
  <si>
    <r>
      <t xml:space="preserve">    </t>
    </r>
    <r>
      <rPr>
        <sz val="11"/>
        <rFont val="宋体"/>
        <family val="0"/>
      </rPr>
      <t>政协事务</t>
    </r>
  </si>
  <si>
    <r>
      <t xml:space="preserve">    </t>
    </r>
    <r>
      <rPr>
        <sz val="11"/>
        <rFont val="宋体"/>
        <family val="0"/>
      </rPr>
      <t>政府办公厅</t>
    </r>
    <r>
      <rPr>
        <sz val="11"/>
        <rFont val="Times New Roman"/>
        <family val="1"/>
      </rPr>
      <t>(</t>
    </r>
    <r>
      <rPr>
        <sz val="11"/>
        <rFont val="宋体"/>
        <family val="0"/>
      </rPr>
      <t>室</t>
    </r>
    <r>
      <rPr>
        <sz val="11"/>
        <rFont val="Times New Roman"/>
        <family val="1"/>
      </rPr>
      <t>)</t>
    </r>
    <r>
      <rPr>
        <sz val="11"/>
        <rFont val="宋体"/>
        <family val="0"/>
      </rPr>
      <t>及相关机构事务</t>
    </r>
  </si>
  <si>
    <r>
      <t xml:space="preserve">    </t>
    </r>
    <r>
      <rPr>
        <sz val="11"/>
        <rFont val="宋体"/>
        <family val="0"/>
      </rPr>
      <t>发展与改革事务</t>
    </r>
  </si>
  <si>
    <r>
      <t xml:space="preserve">    </t>
    </r>
    <r>
      <rPr>
        <sz val="11"/>
        <rFont val="宋体"/>
        <family val="0"/>
      </rPr>
      <t>统计信息事务</t>
    </r>
  </si>
  <si>
    <r>
      <t xml:space="preserve">    </t>
    </r>
    <r>
      <rPr>
        <sz val="11"/>
        <rFont val="宋体"/>
        <family val="0"/>
      </rPr>
      <t>财政事务</t>
    </r>
  </si>
  <si>
    <r>
      <t xml:space="preserve">    </t>
    </r>
    <r>
      <rPr>
        <sz val="11"/>
        <rFont val="宋体"/>
        <family val="0"/>
      </rPr>
      <t>税收事务</t>
    </r>
  </si>
  <si>
    <r>
      <t xml:space="preserve">    </t>
    </r>
    <r>
      <rPr>
        <sz val="11"/>
        <rFont val="宋体"/>
        <family val="0"/>
      </rPr>
      <t>审计事务</t>
    </r>
  </si>
  <si>
    <r>
      <t xml:space="preserve">    </t>
    </r>
    <r>
      <rPr>
        <sz val="11"/>
        <rFont val="宋体"/>
        <family val="0"/>
      </rPr>
      <t>海关事务</t>
    </r>
  </si>
  <si>
    <r>
      <t xml:space="preserve">    </t>
    </r>
    <r>
      <rPr>
        <sz val="11"/>
        <rFont val="宋体"/>
        <family val="0"/>
      </rPr>
      <t>纪检监察事务</t>
    </r>
  </si>
  <si>
    <r>
      <t xml:space="preserve">    </t>
    </r>
    <r>
      <rPr>
        <sz val="11"/>
        <rFont val="宋体"/>
        <family val="0"/>
      </rPr>
      <t>商贸事务</t>
    </r>
  </si>
  <si>
    <r>
      <t xml:space="preserve">    </t>
    </r>
    <r>
      <rPr>
        <sz val="11"/>
        <rFont val="宋体"/>
        <family val="0"/>
      </rPr>
      <t>知识产权事务</t>
    </r>
  </si>
  <si>
    <r>
      <t xml:space="preserve">    </t>
    </r>
    <r>
      <rPr>
        <sz val="11"/>
        <rFont val="宋体"/>
        <family val="0"/>
      </rPr>
      <t>民族事务</t>
    </r>
  </si>
  <si>
    <r>
      <t xml:space="preserve">    </t>
    </r>
    <r>
      <rPr>
        <sz val="11"/>
        <rFont val="宋体"/>
        <family val="0"/>
      </rPr>
      <t>港澳台事务</t>
    </r>
  </si>
  <si>
    <r>
      <t xml:space="preserve">    </t>
    </r>
    <r>
      <rPr>
        <sz val="11"/>
        <rFont val="宋体"/>
        <family val="0"/>
      </rPr>
      <t>档案事务</t>
    </r>
  </si>
  <si>
    <r>
      <t xml:space="preserve">    </t>
    </r>
    <r>
      <rPr>
        <sz val="11"/>
        <rFont val="宋体"/>
        <family val="0"/>
      </rPr>
      <t>民主党派及工商联事务</t>
    </r>
  </si>
  <si>
    <r>
      <t xml:space="preserve">    </t>
    </r>
    <r>
      <rPr>
        <sz val="11"/>
        <rFont val="宋体"/>
        <family val="0"/>
      </rPr>
      <t>群众团体事务</t>
    </r>
  </si>
  <si>
    <r>
      <t xml:space="preserve">    </t>
    </r>
    <r>
      <rPr>
        <sz val="11"/>
        <rFont val="宋体"/>
        <family val="0"/>
      </rPr>
      <t>党委办公厅（室）及相关机构事务</t>
    </r>
  </si>
  <si>
    <r>
      <t xml:space="preserve">    </t>
    </r>
    <r>
      <rPr>
        <sz val="11"/>
        <rFont val="宋体"/>
        <family val="0"/>
      </rPr>
      <t>组织事务</t>
    </r>
  </si>
  <si>
    <r>
      <t xml:space="preserve">    </t>
    </r>
    <r>
      <rPr>
        <sz val="11"/>
        <rFont val="宋体"/>
        <family val="0"/>
      </rPr>
      <t>宣传事务</t>
    </r>
  </si>
  <si>
    <r>
      <t xml:space="preserve">    </t>
    </r>
    <r>
      <rPr>
        <sz val="11"/>
        <rFont val="宋体"/>
        <family val="0"/>
      </rPr>
      <t>统战事务</t>
    </r>
  </si>
  <si>
    <r>
      <t xml:space="preserve">    </t>
    </r>
    <r>
      <rPr>
        <sz val="11"/>
        <rFont val="宋体"/>
        <family val="0"/>
      </rPr>
      <t>对外联络事务</t>
    </r>
  </si>
  <si>
    <r>
      <t xml:space="preserve">    </t>
    </r>
    <r>
      <rPr>
        <sz val="11"/>
        <rFont val="宋体"/>
        <family val="0"/>
      </rPr>
      <t>其他共产党事务支出</t>
    </r>
  </si>
  <si>
    <r>
      <t xml:space="preserve">    </t>
    </r>
    <r>
      <rPr>
        <sz val="11"/>
        <rFont val="宋体"/>
        <family val="0"/>
      </rPr>
      <t>网信事务</t>
    </r>
  </si>
  <si>
    <r>
      <t xml:space="preserve">    </t>
    </r>
    <r>
      <rPr>
        <sz val="11"/>
        <rFont val="宋体"/>
        <family val="0"/>
      </rPr>
      <t>市场监督管理事务</t>
    </r>
  </si>
  <si>
    <r>
      <t xml:space="preserve">    </t>
    </r>
    <r>
      <rPr>
        <sz val="11"/>
        <rFont val="宋体"/>
        <family val="0"/>
      </rPr>
      <t>其他一般公共服务支出</t>
    </r>
  </si>
  <si>
    <r>
      <rPr>
        <sz val="11"/>
        <rFont val="宋体"/>
        <family val="0"/>
      </rPr>
      <t>外交支出</t>
    </r>
  </si>
  <si>
    <r>
      <t xml:space="preserve">    </t>
    </r>
    <r>
      <rPr>
        <sz val="11"/>
        <rFont val="宋体"/>
        <family val="0"/>
      </rPr>
      <t>对外合作与交流</t>
    </r>
  </si>
  <si>
    <r>
      <t xml:space="preserve">    </t>
    </r>
    <r>
      <rPr>
        <sz val="11"/>
        <rFont val="宋体"/>
        <family val="0"/>
      </rPr>
      <t>其他外交支出</t>
    </r>
  </si>
  <si>
    <r>
      <rPr>
        <sz val="11"/>
        <rFont val="宋体"/>
        <family val="0"/>
      </rPr>
      <t>国防支出</t>
    </r>
  </si>
  <si>
    <r>
      <t xml:space="preserve">    </t>
    </r>
    <r>
      <rPr>
        <sz val="11"/>
        <rFont val="宋体"/>
        <family val="0"/>
      </rPr>
      <t>国防动员</t>
    </r>
  </si>
  <si>
    <r>
      <t xml:space="preserve">    </t>
    </r>
    <r>
      <rPr>
        <sz val="11"/>
        <rFont val="宋体"/>
        <family val="0"/>
      </rPr>
      <t>其他国防支出</t>
    </r>
  </si>
  <si>
    <r>
      <rPr>
        <sz val="11"/>
        <rFont val="宋体"/>
        <family val="0"/>
      </rPr>
      <t>公共安全支出</t>
    </r>
  </si>
  <si>
    <r>
      <t xml:space="preserve">    </t>
    </r>
    <r>
      <rPr>
        <sz val="11"/>
        <rFont val="宋体"/>
        <family val="0"/>
      </rPr>
      <t>武装警察部队</t>
    </r>
  </si>
  <si>
    <r>
      <t xml:space="preserve">    </t>
    </r>
    <r>
      <rPr>
        <sz val="11"/>
        <rFont val="宋体"/>
        <family val="0"/>
      </rPr>
      <t>公安</t>
    </r>
  </si>
  <si>
    <r>
      <t xml:space="preserve">    </t>
    </r>
    <r>
      <rPr>
        <sz val="11"/>
        <rFont val="宋体"/>
        <family val="0"/>
      </rPr>
      <t>国家安全</t>
    </r>
  </si>
  <si>
    <r>
      <t xml:space="preserve">    </t>
    </r>
    <r>
      <rPr>
        <sz val="11"/>
        <rFont val="宋体"/>
        <family val="0"/>
      </rPr>
      <t>检察</t>
    </r>
  </si>
  <si>
    <r>
      <t xml:space="preserve">    </t>
    </r>
    <r>
      <rPr>
        <sz val="11"/>
        <rFont val="宋体"/>
        <family val="0"/>
      </rPr>
      <t>法院</t>
    </r>
  </si>
  <si>
    <r>
      <t xml:space="preserve">    </t>
    </r>
    <r>
      <rPr>
        <sz val="11"/>
        <rFont val="宋体"/>
        <family val="0"/>
      </rPr>
      <t>司法</t>
    </r>
  </si>
  <si>
    <r>
      <t xml:space="preserve">    </t>
    </r>
    <r>
      <rPr>
        <sz val="11"/>
        <rFont val="宋体"/>
        <family val="0"/>
      </rPr>
      <t>监狱</t>
    </r>
  </si>
  <si>
    <r>
      <t xml:space="preserve">    </t>
    </r>
    <r>
      <rPr>
        <sz val="11"/>
        <rFont val="宋体"/>
        <family val="0"/>
      </rPr>
      <t>强制隔离戒毒</t>
    </r>
  </si>
  <si>
    <r>
      <t xml:space="preserve">    </t>
    </r>
    <r>
      <rPr>
        <sz val="11"/>
        <rFont val="宋体"/>
        <family val="0"/>
      </rPr>
      <t>国家保密</t>
    </r>
  </si>
  <si>
    <r>
      <t xml:space="preserve">    </t>
    </r>
    <r>
      <rPr>
        <sz val="11"/>
        <rFont val="宋体"/>
        <family val="0"/>
      </rPr>
      <t>缉私警察</t>
    </r>
  </si>
  <si>
    <r>
      <t xml:space="preserve">    </t>
    </r>
    <r>
      <rPr>
        <sz val="11"/>
        <rFont val="宋体"/>
        <family val="0"/>
      </rPr>
      <t>其他公共安全支出</t>
    </r>
  </si>
  <si>
    <r>
      <rPr>
        <sz val="11"/>
        <rFont val="宋体"/>
        <family val="0"/>
      </rPr>
      <t>教育支出</t>
    </r>
  </si>
  <si>
    <r>
      <t xml:space="preserve">    </t>
    </r>
    <r>
      <rPr>
        <sz val="11"/>
        <rFont val="宋体"/>
        <family val="0"/>
      </rPr>
      <t>教育管理事务</t>
    </r>
  </si>
  <si>
    <r>
      <t xml:space="preserve">    </t>
    </r>
    <r>
      <rPr>
        <sz val="11"/>
        <rFont val="宋体"/>
        <family val="0"/>
      </rPr>
      <t>普通教育</t>
    </r>
  </si>
  <si>
    <r>
      <t xml:space="preserve">    </t>
    </r>
    <r>
      <rPr>
        <sz val="11"/>
        <rFont val="宋体"/>
        <family val="0"/>
      </rPr>
      <t>职业教育</t>
    </r>
  </si>
  <si>
    <r>
      <t xml:space="preserve">    </t>
    </r>
    <r>
      <rPr>
        <sz val="11"/>
        <rFont val="宋体"/>
        <family val="0"/>
      </rPr>
      <t>成人教育</t>
    </r>
  </si>
  <si>
    <r>
      <t xml:space="preserve">    </t>
    </r>
    <r>
      <rPr>
        <sz val="11"/>
        <rFont val="宋体"/>
        <family val="0"/>
      </rPr>
      <t>广播电视教育</t>
    </r>
  </si>
  <si>
    <r>
      <t xml:space="preserve">    </t>
    </r>
    <r>
      <rPr>
        <sz val="11"/>
        <rFont val="宋体"/>
        <family val="0"/>
      </rPr>
      <t>留学教育</t>
    </r>
  </si>
  <si>
    <r>
      <t xml:space="preserve">    </t>
    </r>
    <r>
      <rPr>
        <sz val="11"/>
        <rFont val="宋体"/>
        <family val="0"/>
      </rPr>
      <t>特殊教育</t>
    </r>
  </si>
  <si>
    <r>
      <t xml:space="preserve">    </t>
    </r>
    <r>
      <rPr>
        <sz val="11"/>
        <rFont val="宋体"/>
        <family val="0"/>
      </rPr>
      <t>进修及培训</t>
    </r>
  </si>
  <si>
    <r>
      <t xml:space="preserve">    </t>
    </r>
    <r>
      <rPr>
        <sz val="11"/>
        <rFont val="宋体"/>
        <family val="0"/>
      </rPr>
      <t>教育费附加安排的支出</t>
    </r>
  </si>
  <si>
    <r>
      <t xml:space="preserve">    </t>
    </r>
    <r>
      <rPr>
        <sz val="11"/>
        <rFont val="宋体"/>
        <family val="0"/>
      </rPr>
      <t>其他教育支出</t>
    </r>
  </si>
  <si>
    <r>
      <rPr>
        <sz val="11"/>
        <rFont val="宋体"/>
        <family val="0"/>
      </rPr>
      <t>科学技术支出</t>
    </r>
  </si>
  <si>
    <r>
      <t xml:space="preserve">    </t>
    </r>
    <r>
      <rPr>
        <sz val="11"/>
        <rFont val="宋体"/>
        <family val="0"/>
      </rPr>
      <t>科学技术管理事务</t>
    </r>
  </si>
  <si>
    <r>
      <t xml:space="preserve">    </t>
    </r>
    <r>
      <rPr>
        <sz val="11"/>
        <rFont val="宋体"/>
        <family val="0"/>
      </rPr>
      <t>基础研究</t>
    </r>
  </si>
  <si>
    <r>
      <t xml:space="preserve">    </t>
    </r>
    <r>
      <rPr>
        <sz val="11"/>
        <rFont val="宋体"/>
        <family val="0"/>
      </rPr>
      <t>应用研究</t>
    </r>
  </si>
  <si>
    <r>
      <t xml:space="preserve">    </t>
    </r>
    <r>
      <rPr>
        <sz val="11"/>
        <rFont val="宋体"/>
        <family val="0"/>
      </rPr>
      <t>技术研究与开发</t>
    </r>
  </si>
  <si>
    <r>
      <t xml:space="preserve">    </t>
    </r>
    <r>
      <rPr>
        <sz val="11"/>
        <rFont val="宋体"/>
        <family val="0"/>
      </rPr>
      <t>科技条件与服务</t>
    </r>
  </si>
  <si>
    <r>
      <t xml:space="preserve">    </t>
    </r>
    <r>
      <rPr>
        <sz val="11"/>
        <rFont val="宋体"/>
        <family val="0"/>
      </rPr>
      <t>社会科学</t>
    </r>
  </si>
  <si>
    <r>
      <t xml:space="preserve">    </t>
    </r>
    <r>
      <rPr>
        <sz val="11"/>
        <rFont val="宋体"/>
        <family val="0"/>
      </rPr>
      <t>科学技术普及</t>
    </r>
  </si>
  <si>
    <r>
      <t xml:space="preserve">    </t>
    </r>
    <r>
      <rPr>
        <sz val="11"/>
        <rFont val="宋体"/>
        <family val="0"/>
      </rPr>
      <t>科技交流与合作</t>
    </r>
  </si>
  <si>
    <r>
      <t xml:space="preserve">    </t>
    </r>
    <r>
      <rPr>
        <sz val="11"/>
        <rFont val="宋体"/>
        <family val="0"/>
      </rPr>
      <t>科技重大项目</t>
    </r>
  </si>
  <si>
    <r>
      <t xml:space="preserve">    </t>
    </r>
    <r>
      <rPr>
        <sz val="11"/>
        <rFont val="宋体"/>
        <family val="0"/>
      </rPr>
      <t>其他科学技术支出</t>
    </r>
  </si>
  <si>
    <r>
      <rPr>
        <sz val="11"/>
        <rFont val="宋体"/>
        <family val="0"/>
      </rPr>
      <t>文化旅游体育与传媒支出</t>
    </r>
  </si>
  <si>
    <r>
      <t xml:space="preserve">    </t>
    </r>
    <r>
      <rPr>
        <sz val="11"/>
        <rFont val="宋体"/>
        <family val="0"/>
      </rPr>
      <t>文化和旅游</t>
    </r>
  </si>
  <si>
    <r>
      <t xml:space="preserve">    </t>
    </r>
    <r>
      <rPr>
        <sz val="11"/>
        <rFont val="宋体"/>
        <family val="0"/>
      </rPr>
      <t>文物</t>
    </r>
  </si>
  <si>
    <r>
      <t xml:space="preserve">    </t>
    </r>
    <r>
      <rPr>
        <sz val="11"/>
        <rFont val="宋体"/>
        <family val="0"/>
      </rPr>
      <t>体育</t>
    </r>
  </si>
  <si>
    <r>
      <t xml:space="preserve">    </t>
    </r>
    <r>
      <rPr>
        <sz val="11"/>
        <rFont val="宋体"/>
        <family val="0"/>
      </rPr>
      <t>新闻出版电影</t>
    </r>
  </si>
  <si>
    <r>
      <t xml:space="preserve">    </t>
    </r>
    <r>
      <rPr>
        <sz val="11"/>
        <rFont val="宋体"/>
        <family val="0"/>
      </rPr>
      <t>广播电视</t>
    </r>
  </si>
  <si>
    <r>
      <t xml:space="preserve">    </t>
    </r>
    <r>
      <rPr>
        <sz val="11"/>
        <rFont val="宋体"/>
        <family val="0"/>
      </rPr>
      <t>其他文化旅游体育与传媒支出</t>
    </r>
  </si>
  <si>
    <r>
      <rPr>
        <sz val="11"/>
        <rFont val="宋体"/>
        <family val="0"/>
      </rPr>
      <t>社会保障和就业支出</t>
    </r>
  </si>
  <si>
    <r>
      <t xml:space="preserve">    </t>
    </r>
    <r>
      <rPr>
        <sz val="11"/>
        <rFont val="宋体"/>
        <family val="0"/>
      </rPr>
      <t>人力资源和社会保障管理事务</t>
    </r>
  </si>
  <si>
    <r>
      <t xml:space="preserve">    </t>
    </r>
    <r>
      <rPr>
        <sz val="11"/>
        <rFont val="宋体"/>
        <family val="0"/>
      </rPr>
      <t>民政管理事务</t>
    </r>
  </si>
  <si>
    <r>
      <t xml:space="preserve">    </t>
    </r>
    <r>
      <rPr>
        <sz val="11"/>
        <rFont val="宋体"/>
        <family val="0"/>
      </rPr>
      <t>补充全国社会保障基金</t>
    </r>
  </si>
  <si>
    <r>
      <t xml:space="preserve">    </t>
    </r>
    <r>
      <rPr>
        <sz val="11"/>
        <rFont val="宋体"/>
        <family val="0"/>
      </rPr>
      <t>行政事业单位养老支出</t>
    </r>
  </si>
  <si>
    <r>
      <t xml:space="preserve">    </t>
    </r>
    <r>
      <rPr>
        <sz val="11"/>
        <rFont val="宋体"/>
        <family val="0"/>
      </rPr>
      <t>企业改革补助</t>
    </r>
  </si>
  <si>
    <r>
      <t xml:space="preserve">    </t>
    </r>
    <r>
      <rPr>
        <sz val="11"/>
        <rFont val="宋体"/>
        <family val="0"/>
      </rPr>
      <t>就业补助</t>
    </r>
  </si>
  <si>
    <r>
      <t xml:space="preserve">    </t>
    </r>
    <r>
      <rPr>
        <sz val="11"/>
        <rFont val="宋体"/>
        <family val="0"/>
      </rPr>
      <t>抚恤</t>
    </r>
  </si>
  <si>
    <r>
      <t xml:space="preserve">    </t>
    </r>
    <r>
      <rPr>
        <sz val="11"/>
        <rFont val="宋体"/>
        <family val="0"/>
      </rPr>
      <t>退役安置</t>
    </r>
  </si>
  <si>
    <r>
      <t xml:space="preserve">    </t>
    </r>
    <r>
      <rPr>
        <sz val="11"/>
        <rFont val="宋体"/>
        <family val="0"/>
      </rPr>
      <t>社会福利</t>
    </r>
  </si>
  <si>
    <r>
      <t xml:space="preserve">    </t>
    </r>
    <r>
      <rPr>
        <sz val="11"/>
        <rFont val="宋体"/>
        <family val="0"/>
      </rPr>
      <t>残疾人事业</t>
    </r>
  </si>
  <si>
    <r>
      <t xml:space="preserve">    </t>
    </r>
    <r>
      <rPr>
        <sz val="11"/>
        <rFont val="宋体"/>
        <family val="0"/>
      </rPr>
      <t>红十字事业</t>
    </r>
  </si>
  <si>
    <r>
      <t xml:space="preserve">    </t>
    </r>
    <r>
      <rPr>
        <sz val="11"/>
        <rFont val="宋体"/>
        <family val="0"/>
      </rPr>
      <t>最低生活保障</t>
    </r>
  </si>
  <si>
    <r>
      <t xml:space="preserve">    </t>
    </r>
    <r>
      <rPr>
        <sz val="11"/>
        <rFont val="宋体"/>
        <family val="0"/>
      </rPr>
      <t>临时救助</t>
    </r>
  </si>
  <si>
    <r>
      <t xml:space="preserve">    </t>
    </r>
    <r>
      <rPr>
        <sz val="11"/>
        <rFont val="宋体"/>
        <family val="0"/>
      </rPr>
      <t>特困人员救助供养</t>
    </r>
  </si>
  <si>
    <r>
      <t xml:space="preserve">    </t>
    </r>
    <r>
      <rPr>
        <sz val="11"/>
        <rFont val="宋体"/>
        <family val="0"/>
      </rPr>
      <t>补充道路交通事故社会救助基金</t>
    </r>
  </si>
  <si>
    <r>
      <t xml:space="preserve">    </t>
    </r>
    <r>
      <rPr>
        <sz val="11"/>
        <rFont val="宋体"/>
        <family val="0"/>
      </rPr>
      <t>其他生活救助</t>
    </r>
  </si>
  <si>
    <r>
      <t xml:space="preserve">    </t>
    </r>
    <r>
      <rPr>
        <sz val="11"/>
        <rFont val="宋体"/>
        <family val="0"/>
      </rPr>
      <t>财政对基本养老保险基金的补助</t>
    </r>
  </si>
  <si>
    <r>
      <t xml:space="preserve">    </t>
    </r>
    <r>
      <rPr>
        <sz val="11"/>
        <rFont val="宋体"/>
        <family val="0"/>
      </rPr>
      <t>财政对其他社会保险基金的补助</t>
    </r>
  </si>
  <si>
    <r>
      <t xml:space="preserve">    </t>
    </r>
    <r>
      <rPr>
        <sz val="11"/>
        <rFont val="宋体"/>
        <family val="0"/>
      </rPr>
      <t>退役军人管理事务</t>
    </r>
  </si>
  <si>
    <r>
      <t xml:space="preserve">    </t>
    </r>
    <r>
      <rPr>
        <sz val="11"/>
        <rFont val="宋体"/>
        <family val="0"/>
      </rPr>
      <t>财政代缴社会保险费支出</t>
    </r>
  </si>
  <si>
    <r>
      <t xml:space="preserve">    </t>
    </r>
    <r>
      <rPr>
        <sz val="11"/>
        <rFont val="宋体"/>
        <family val="0"/>
      </rPr>
      <t>其他社会保障和就业支出</t>
    </r>
  </si>
  <si>
    <r>
      <rPr>
        <sz val="11"/>
        <rFont val="宋体"/>
        <family val="0"/>
      </rPr>
      <t>卫生健康支出</t>
    </r>
  </si>
  <si>
    <r>
      <t xml:space="preserve">    </t>
    </r>
    <r>
      <rPr>
        <sz val="11"/>
        <rFont val="宋体"/>
        <family val="0"/>
      </rPr>
      <t>卫生健康管理事务</t>
    </r>
  </si>
  <si>
    <r>
      <t xml:space="preserve">    </t>
    </r>
    <r>
      <rPr>
        <sz val="11"/>
        <rFont val="宋体"/>
        <family val="0"/>
      </rPr>
      <t>公立医院</t>
    </r>
  </si>
  <si>
    <r>
      <t xml:space="preserve">    </t>
    </r>
    <r>
      <rPr>
        <sz val="11"/>
        <rFont val="宋体"/>
        <family val="0"/>
      </rPr>
      <t>基层医疗卫生机构</t>
    </r>
  </si>
  <si>
    <r>
      <t xml:space="preserve">    </t>
    </r>
    <r>
      <rPr>
        <sz val="11"/>
        <rFont val="宋体"/>
        <family val="0"/>
      </rPr>
      <t>公共卫生</t>
    </r>
  </si>
  <si>
    <r>
      <t xml:space="preserve">    </t>
    </r>
    <r>
      <rPr>
        <sz val="11"/>
        <rFont val="宋体"/>
        <family val="0"/>
      </rPr>
      <t>中医药</t>
    </r>
  </si>
  <si>
    <r>
      <t xml:space="preserve">    </t>
    </r>
    <r>
      <rPr>
        <sz val="11"/>
        <rFont val="宋体"/>
        <family val="0"/>
      </rPr>
      <t>计划生育事务</t>
    </r>
  </si>
  <si>
    <r>
      <t xml:space="preserve">    </t>
    </r>
    <r>
      <rPr>
        <sz val="11"/>
        <rFont val="宋体"/>
        <family val="0"/>
      </rPr>
      <t>行政事业单位医疗</t>
    </r>
  </si>
  <si>
    <r>
      <t xml:space="preserve">    </t>
    </r>
    <r>
      <rPr>
        <sz val="11"/>
        <rFont val="宋体"/>
        <family val="0"/>
      </rPr>
      <t>财政对基本医疗保险基金的补助</t>
    </r>
  </si>
  <si>
    <r>
      <t xml:space="preserve">    </t>
    </r>
    <r>
      <rPr>
        <sz val="11"/>
        <rFont val="宋体"/>
        <family val="0"/>
      </rPr>
      <t>医疗救助</t>
    </r>
  </si>
  <si>
    <r>
      <t xml:space="preserve">    </t>
    </r>
    <r>
      <rPr>
        <sz val="11"/>
        <rFont val="宋体"/>
        <family val="0"/>
      </rPr>
      <t>优抚对象医疗</t>
    </r>
  </si>
  <si>
    <r>
      <t xml:space="preserve">    </t>
    </r>
    <r>
      <rPr>
        <sz val="11"/>
        <rFont val="宋体"/>
        <family val="0"/>
      </rPr>
      <t>医疗保障管理事务</t>
    </r>
  </si>
  <si>
    <r>
      <t xml:space="preserve">    </t>
    </r>
    <r>
      <rPr>
        <sz val="11"/>
        <rFont val="宋体"/>
        <family val="0"/>
      </rPr>
      <t>老龄卫生健康事务</t>
    </r>
  </si>
  <si>
    <r>
      <t xml:space="preserve">    </t>
    </r>
    <r>
      <rPr>
        <sz val="11"/>
        <rFont val="宋体"/>
        <family val="0"/>
      </rPr>
      <t>其他卫生健康支出</t>
    </r>
  </si>
  <si>
    <r>
      <rPr>
        <sz val="11"/>
        <rFont val="宋体"/>
        <family val="0"/>
      </rPr>
      <t>节能环保支出</t>
    </r>
  </si>
  <si>
    <r>
      <t xml:space="preserve">    </t>
    </r>
    <r>
      <rPr>
        <sz val="11"/>
        <rFont val="宋体"/>
        <family val="0"/>
      </rPr>
      <t>环境保护管理事务</t>
    </r>
  </si>
  <si>
    <r>
      <t xml:space="preserve">    </t>
    </r>
    <r>
      <rPr>
        <sz val="11"/>
        <rFont val="宋体"/>
        <family val="0"/>
      </rPr>
      <t>环境监测与监察</t>
    </r>
  </si>
  <si>
    <r>
      <t xml:space="preserve">    </t>
    </r>
    <r>
      <rPr>
        <sz val="11"/>
        <rFont val="宋体"/>
        <family val="0"/>
      </rPr>
      <t>污染防治</t>
    </r>
  </si>
  <si>
    <r>
      <t xml:space="preserve">    </t>
    </r>
    <r>
      <rPr>
        <sz val="11"/>
        <rFont val="宋体"/>
        <family val="0"/>
      </rPr>
      <t>自然生态保护</t>
    </r>
  </si>
  <si>
    <r>
      <t xml:space="preserve">    </t>
    </r>
    <r>
      <rPr>
        <sz val="11"/>
        <rFont val="宋体"/>
        <family val="0"/>
      </rPr>
      <t>天然林保护</t>
    </r>
  </si>
  <si>
    <r>
      <t xml:space="preserve">    </t>
    </r>
    <r>
      <rPr>
        <sz val="11"/>
        <rFont val="宋体"/>
        <family val="0"/>
      </rPr>
      <t>退耕还林还草</t>
    </r>
  </si>
  <si>
    <r>
      <t xml:space="preserve">    </t>
    </r>
    <r>
      <rPr>
        <sz val="11"/>
        <rFont val="宋体"/>
        <family val="0"/>
      </rPr>
      <t>风沙荒漠治理</t>
    </r>
  </si>
  <si>
    <r>
      <t xml:space="preserve">    </t>
    </r>
    <r>
      <rPr>
        <sz val="11"/>
        <rFont val="宋体"/>
        <family val="0"/>
      </rPr>
      <t>退牧还草</t>
    </r>
  </si>
  <si>
    <r>
      <t xml:space="preserve">    </t>
    </r>
    <r>
      <rPr>
        <sz val="11"/>
        <rFont val="宋体"/>
        <family val="0"/>
      </rPr>
      <t>已垦草原退耕还草</t>
    </r>
  </si>
  <si>
    <r>
      <t xml:space="preserve">    </t>
    </r>
    <r>
      <rPr>
        <sz val="11"/>
        <rFont val="宋体"/>
        <family val="0"/>
      </rPr>
      <t>能源节约利用</t>
    </r>
  </si>
  <si>
    <r>
      <t xml:space="preserve">    </t>
    </r>
    <r>
      <rPr>
        <sz val="11"/>
        <rFont val="宋体"/>
        <family val="0"/>
      </rPr>
      <t>污染减排</t>
    </r>
  </si>
  <si>
    <r>
      <t xml:space="preserve">    </t>
    </r>
    <r>
      <rPr>
        <sz val="11"/>
        <rFont val="宋体"/>
        <family val="0"/>
      </rPr>
      <t>可再生能源</t>
    </r>
  </si>
  <si>
    <r>
      <t xml:space="preserve">    </t>
    </r>
    <r>
      <rPr>
        <sz val="11"/>
        <rFont val="宋体"/>
        <family val="0"/>
      </rPr>
      <t>循环经济</t>
    </r>
  </si>
  <si>
    <r>
      <t xml:space="preserve">    </t>
    </r>
    <r>
      <rPr>
        <sz val="11"/>
        <rFont val="宋体"/>
        <family val="0"/>
      </rPr>
      <t>能源管理事务</t>
    </r>
  </si>
  <si>
    <r>
      <t xml:space="preserve">    </t>
    </r>
    <r>
      <rPr>
        <sz val="11"/>
        <rFont val="宋体"/>
        <family val="0"/>
      </rPr>
      <t>其他节能环保支出</t>
    </r>
  </si>
  <si>
    <r>
      <rPr>
        <sz val="11"/>
        <rFont val="宋体"/>
        <family val="0"/>
      </rPr>
      <t>城乡社区支出</t>
    </r>
  </si>
  <si>
    <r>
      <t xml:space="preserve">    </t>
    </r>
    <r>
      <rPr>
        <sz val="11"/>
        <rFont val="宋体"/>
        <family val="0"/>
      </rPr>
      <t>城乡社区管理事务</t>
    </r>
  </si>
  <si>
    <r>
      <t xml:space="preserve">    </t>
    </r>
    <r>
      <rPr>
        <sz val="11"/>
        <rFont val="宋体"/>
        <family val="0"/>
      </rPr>
      <t>城乡社区规划与管理</t>
    </r>
  </si>
  <si>
    <r>
      <t xml:space="preserve">    </t>
    </r>
    <r>
      <rPr>
        <sz val="11"/>
        <rFont val="宋体"/>
        <family val="0"/>
      </rPr>
      <t>城乡社区公共设施</t>
    </r>
  </si>
  <si>
    <r>
      <t xml:space="preserve">    </t>
    </r>
    <r>
      <rPr>
        <sz val="11"/>
        <rFont val="宋体"/>
        <family val="0"/>
      </rPr>
      <t>城乡社区环境卫生</t>
    </r>
  </si>
  <si>
    <r>
      <t xml:space="preserve">    </t>
    </r>
    <r>
      <rPr>
        <sz val="11"/>
        <rFont val="宋体"/>
        <family val="0"/>
      </rPr>
      <t>建设市场管理与监督</t>
    </r>
  </si>
  <si>
    <r>
      <t xml:space="preserve">    </t>
    </r>
    <r>
      <rPr>
        <sz val="11"/>
        <rFont val="宋体"/>
        <family val="0"/>
      </rPr>
      <t>其他城乡社区支出</t>
    </r>
  </si>
  <si>
    <r>
      <rPr>
        <sz val="11"/>
        <rFont val="宋体"/>
        <family val="0"/>
      </rPr>
      <t>农林水支出</t>
    </r>
  </si>
  <si>
    <r>
      <t xml:space="preserve">    </t>
    </r>
    <r>
      <rPr>
        <sz val="11"/>
        <rFont val="宋体"/>
        <family val="0"/>
      </rPr>
      <t>农业农村</t>
    </r>
  </si>
  <si>
    <r>
      <t xml:space="preserve">    </t>
    </r>
    <r>
      <rPr>
        <sz val="11"/>
        <rFont val="宋体"/>
        <family val="0"/>
      </rPr>
      <t>林业和草原</t>
    </r>
  </si>
  <si>
    <r>
      <t xml:space="preserve">    </t>
    </r>
    <r>
      <rPr>
        <sz val="11"/>
        <rFont val="宋体"/>
        <family val="0"/>
      </rPr>
      <t>水利</t>
    </r>
  </si>
  <si>
    <r>
      <t xml:space="preserve">    </t>
    </r>
    <r>
      <rPr>
        <sz val="11"/>
        <rFont val="宋体"/>
        <family val="0"/>
      </rPr>
      <t>巩固脱贫衔接乡村振兴</t>
    </r>
  </si>
  <si>
    <r>
      <t xml:space="preserve">    </t>
    </r>
    <r>
      <rPr>
        <sz val="11"/>
        <rFont val="宋体"/>
        <family val="0"/>
      </rPr>
      <t>农村综合改革</t>
    </r>
  </si>
  <si>
    <r>
      <t xml:space="preserve">    </t>
    </r>
    <r>
      <rPr>
        <sz val="11"/>
        <rFont val="宋体"/>
        <family val="0"/>
      </rPr>
      <t>普惠金融发展支出</t>
    </r>
  </si>
  <si>
    <r>
      <t xml:space="preserve">    </t>
    </r>
    <r>
      <rPr>
        <sz val="11"/>
        <rFont val="宋体"/>
        <family val="0"/>
      </rPr>
      <t>目标价格补贴</t>
    </r>
  </si>
  <si>
    <r>
      <t xml:space="preserve">    </t>
    </r>
    <r>
      <rPr>
        <sz val="11"/>
        <rFont val="宋体"/>
        <family val="0"/>
      </rPr>
      <t>其他农林水支出</t>
    </r>
  </si>
  <si>
    <r>
      <rPr>
        <sz val="11"/>
        <rFont val="宋体"/>
        <family val="0"/>
      </rPr>
      <t>交通运输支出</t>
    </r>
  </si>
  <si>
    <r>
      <t xml:space="preserve">    </t>
    </r>
    <r>
      <rPr>
        <sz val="11"/>
        <rFont val="宋体"/>
        <family val="0"/>
      </rPr>
      <t>公路水路运输</t>
    </r>
  </si>
  <si>
    <r>
      <t xml:space="preserve">    </t>
    </r>
    <r>
      <rPr>
        <sz val="11"/>
        <rFont val="宋体"/>
        <family val="0"/>
      </rPr>
      <t>铁路运输</t>
    </r>
  </si>
  <si>
    <r>
      <t xml:space="preserve">    </t>
    </r>
    <r>
      <rPr>
        <sz val="11"/>
        <rFont val="宋体"/>
        <family val="0"/>
      </rPr>
      <t>民用航空运输</t>
    </r>
  </si>
  <si>
    <r>
      <t xml:space="preserve">    </t>
    </r>
    <r>
      <rPr>
        <sz val="11"/>
        <rFont val="宋体"/>
        <family val="0"/>
      </rPr>
      <t>邮政业支出</t>
    </r>
  </si>
  <si>
    <r>
      <t xml:space="preserve">    </t>
    </r>
    <r>
      <rPr>
        <sz val="11"/>
        <rFont val="宋体"/>
        <family val="0"/>
      </rPr>
      <t>车辆购置税支出</t>
    </r>
  </si>
  <si>
    <r>
      <t xml:space="preserve">    </t>
    </r>
    <r>
      <rPr>
        <sz val="11"/>
        <rFont val="宋体"/>
        <family val="0"/>
      </rPr>
      <t>其他交通运输支出</t>
    </r>
  </si>
  <si>
    <r>
      <rPr>
        <sz val="11"/>
        <rFont val="宋体"/>
        <family val="0"/>
      </rPr>
      <t>资源勘探工业信息等支出</t>
    </r>
  </si>
  <si>
    <r>
      <t xml:space="preserve">    </t>
    </r>
    <r>
      <rPr>
        <sz val="11"/>
        <rFont val="宋体"/>
        <family val="0"/>
      </rPr>
      <t>资源勘探开发</t>
    </r>
  </si>
  <si>
    <r>
      <t xml:space="preserve">    </t>
    </r>
    <r>
      <rPr>
        <sz val="11"/>
        <rFont val="宋体"/>
        <family val="0"/>
      </rPr>
      <t>制造业</t>
    </r>
  </si>
  <si>
    <r>
      <t xml:space="preserve">    </t>
    </r>
    <r>
      <rPr>
        <sz val="11"/>
        <rFont val="宋体"/>
        <family val="0"/>
      </rPr>
      <t>建筑业</t>
    </r>
  </si>
  <si>
    <r>
      <t xml:space="preserve">    </t>
    </r>
    <r>
      <rPr>
        <sz val="11"/>
        <rFont val="宋体"/>
        <family val="0"/>
      </rPr>
      <t>工业和信息产业监管</t>
    </r>
  </si>
  <si>
    <r>
      <t xml:space="preserve">    </t>
    </r>
    <r>
      <rPr>
        <sz val="11"/>
        <rFont val="宋体"/>
        <family val="0"/>
      </rPr>
      <t>国有资产监管</t>
    </r>
  </si>
  <si>
    <r>
      <t xml:space="preserve">    </t>
    </r>
    <r>
      <rPr>
        <sz val="11"/>
        <rFont val="宋体"/>
        <family val="0"/>
      </rPr>
      <t>支持中小企业发展和管理支出</t>
    </r>
  </si>
  <si>
    <r>
      <t xml:space="preserve">    </t>
    </r>
    <r>
      <rPr>
        <sz val="11"/>
        <rFont val="宋体"/>
        <family val="0"/>
      </rPr>
      <t>其他资源勘探工业信息等支出</t>
    </r>
  </si>
  <si>
    <r>
      <rPr>
        <sz val="11"/>
        <rFont val="宋体"/>
        <family val="0"/>
      </rPr>
      <t>商业服务业等支出</t>
    </r>
  </si>
  <si>
    <r>
      <t xml:space="preserve">    </t>
    </r>
    <r>
      <rPr>
        <sz val="11"/>
        <rFont val="宋体"/>
        <family val="0"/>
      </rPr>
      <t>商业流通事务</t>
    </r>
  </si>
  <si>
    <r>
      <t xml:space="preserve">    </t>
    </r>
    <r>
      <rPr>
        <sz val="11"/>
        <rFont val="宋体"/>
        <family val="0"/>
      </rPr>
      <t>涉外发展服务支出</t>
    </r>
  </si>
  <si>
    <r>
      <t xml:space="preserve">    </t>
    </r>
    <r>
      <rPr>
        <sz val="11"/>
        <rFont val="宋体"/>
        <family val="0"/>
      </rPr>
      <t>其他商业服务业等支出</t>
    </r>
  </si>
  <si>
    <r>
      <rPr>
        <sz val="11"/>
        <rFont val="宋体"/>
        <family val="0"/>
      </rPr>
      <t>金融支出</t>
    </r>
  </si>
  <si>
    <r>
      <t xml:space="preserve">    </t>
    </r>
    <r>
      <rPr>
        <sz val="11"/>
        <rFont val="宋体"/>
        <family val="0"/>
      </rPr>
      <t>金融部门行政支出</t>
    </r>
  </si>
  <si>
    <r>
      <t xml:space="preserve">    </t>
    </r>
    <r>
      <rPr>
        <sz val="11"/>
        <rFont val="宋体"/>
        <family val="0"/>
      </rPr>
      <t>金融部门监管支出</t>
    </r>
  </si>
  <si>
    <r>
      <t xml:space="preserve">    </t>
    </r>
    <r>
      <rPr>
        <sz val="11"/>
        <rFont val="宋体"/>
        <family val="0"/>
      </rPr>
      <t>金融发展支出</t>
    </r>
  </si>
  <si>
    <r>
      <t xml:space="preserve">    </t>
    </r>
    <r>
      <rPr>
        <sz val="11"/>
        <rFont val="宋体"/>
        <family val="0"/>
      </rPr>
      <t>金融调控支出</t>
    </r>
  </si>
  <si>
    <r>
      <t xml:space="preserve">    </t>
    </r>
    <r>
      <rPr>
        <sz val="11"/>
        <rFont val="宋体"/>
        <family val="0"/>
      </rPr>
      <t>其他金融支出</t>
    </r>
  </si>
  <si>
    <r>
      <rPr>
        <sz val="11"/>
        <rFont val="宋体"/>
        <family val="0"/>
      </rPr>
      <t>援助其他地区支出</t>
    </r>
  </si>
  <si>
    <r>
      <t xml:space="preserve">    </t>
    </r>
    <r>
      <rPr>
        <sz val="11"/>
        <rFont val="宋体"/>
        <family val="0"/>
      </rPr>
      <t>一般公共服务</t>
    </r>
  </si>
  <si>
    <r>
      <t xml:space="preserve">    </t>
    </r>
    <r>
      <rPr>
        <sz val="11"/>
        <rFont val="宋体"/>
        <family val="0"/>
      </rPr>
      <t>教育</t>
    </r>
  </si>
  <si>
    <r>
      <t xml:space="preserve">    </t>
    </r>
    <r>
      <rPr>
        <sz val="11"/>
        <rFont val="宋体"/>
        <family val="0"/>
      </rPr>
      <t>文化旅游体育与传媒</t>
    </r>
  </si>
  <si>
    <r>
      <t xml:space="preserve">    </t>
    </r>
    <r>
      <rPr>
        <sz val="11"/>
        <rFont val="宋体"/>
        <family val="0"/>
      </rPr>
      <t>卫生健康</t>
    </r>
  </si>
  <si>
    <r>
      <t xml:space="preserve">    </t>
    </r>
    <r>
      <rPr>
        <sz val="11"/>
        <rFont val="宋体"/>
        <family val="0"/>
      </rPr>
      <t>节能环保</t>
    </r>
  </si>
  <si>
    <r>
      <t xml:space="preserve">    </t>
    </r>
    <r>
      <rPr>
        <sz val="11"/>
        <rFont val="宋体"/>
        <family val="0"/>
      </rPr>
      <t>交通运输</t>
    </r>
  </si>
  <si>
    <r>
      <t xml:space="preserve">    </t>
    </r>
    <r>
      <rPr>
        <sz val="11"/>
        <rFont val="宋体"/>
        <family val="0"/>
      </rPr>
      <t>住房保障</t>
    </r>
  </si>
  <si>
    <r>
      <t xml:space="preserve">    </t>
    </r>
    <r>
      <rPr>
        <sz val="11"/>
        <rFont val="宋体"/>
        <family val="0"/>
      </rPr>
      <t>其他支出</t>
    </r>
  </si>
  <si>
    <r>
      <rPr>
        <sz val="11"/>
        <rFont val="宋体"/>
        <family val="0"/>
      </rPr>
      <t>自然资源海洋气象等支出</t>
    </r>
  </si>
  <si>
    <r>
      <t xml:space="preserve">    </t>
    </r>
    <r>
      <rPr>
        <sz val="11"/>
        <rFont val="宋体"/>
        <family val="0"/>
      </rPr>
      <t>自然资源事务</t>
    </r>
  </si>
  <si>
    <r>
      <t xml:space="preserve">    </t>
    </r>
    <r>
      <rPr>
        <sz val="11"/>
        <rFont val="宋体"/>
        <family val="0"/>
      </rPr>
      <t>气象事务</t>
    </r>
  </si>
  <si>
    <r>
      <t xml:space="preserve">    </t>
    </r>
    <r>
      <rPr>
        <sz val="11"/>
        <rFont val="宋体"/>
        <family val="0"/>
      </rPr>
      <t>其他自然资源海洋气象等支出</t>
    </r>
  </si>
  <si>
    <r>
      <rPr>
        <sz val="11"/>
        <rFont val="宋体"/>
        <family val="0"/>
      </rPr>
      <t>住房保障支出</t>
    </r>
  </si>
  <si>
    <r>
      <t xml:space="preserve">    </t>
    </r>
    <r>
      <rPr>
        <sz val="11"/>
        <rFont val="宋体"/>
        <family val="0"/>
      </rPr>
      <t>保障性安居工程支出</t>
    </r>
  </si>
  <si>
    <r>
      <t xml:space="preserve">    </t>
    </r>
    <r>
      <rPr>
        <sz val="11"/>
        <rFont val="宋体"/>
        <family val="0"/>
      </rPr>
      <t>住房改革支出</t>
    </r>
  </si>
  <si>
    <r>
      <t xml:space="preserve">    </t>
    </r>
    <r>
      <rPr>
        <sz val="11"/>
        <rFont val="宋体"/>
        <family val="0"/>
      </rPr>
      <t>城乡社区住宅</t>
    </r>
  </si>
  <si>
    <r>
      <rPr>
        <sz val="11"/>
        <rFont val="宋体"/>
        <family val="0"/>
      </rPr>
      <t>粮油物资储备支出</t>
    </r>
  </si>
  <si>
    <r>
      <t xml:space="preserve">    </t>
    </r>
    <r>
      <rPr>
        <sz val="11"/>
        <rFont val="宋体"/>
        <family val="0"/>
      </rPr>
      <t>粮油物资事务</t>
    </r>
  </si>
  <si>
    <r>
      <t xml:space="preserve">    </t>
    </r>
    <r>
      <rPr>
        <sz val="11"/>
        <rFont val="宋体"/>
        <family val="0"/>
      </rPr>
      <t>能源储备</t>
    </r>
  </si>
  <si>
    <r>
      <t xml:space="preserve">    </t>
    </r>
    <r>
      <rPr>
        <sz val="11"/>
        <rFont val="宋体"/>
        <family val="0"/>
      </rPr>
      <t>粮油储备</t>
    </r>
  </si>
  <si>
    <r>
      <t xml:space="preserve">    </t>
    </r>
    <r>
      <rPr>
        <sz val="11"/>
        <rFont val="宋体"/>
        <family val="0"/>
      </rPr>
      <t>重要商品储备</t>
    </r>
  </si>
  <si>
    <r>
      <rPr>
        <sz val="11"/>
        <rFont val="宋体"/>
        <family val="0"/>
      </rPr>
      <t>灾害防治及应急管理支出</t>
    </r>
  </si>
  <si>
    <r>
      <t xml:space="preserve">    </t>
    </r>
    <r>
      <rPr>
        <sz val="11"/>
        <rFont val="宋体"/>
        <family val="0"/>
      </rPr>
      <t>应急管理事务</t>
    </r>
  </si>
  <si>
    <r>
      <t xml:space="preserve">    </t>
    </r>
    <r>
      <rPr>
        <sz val="11"/>
        <rFont val="宋体"/>
        <family val="0"/>
      </rPr>
      <t>消防救援事务</t>
    </r>
  </si>
  <si>
    <r>
      <t xml:space="preserve">    </t>
    </r>
    <r>
      <rPr>
        <sz val="11"/>
        <rFont val="宋体"/>
        <family val="0"/>
      </rPr>
      <t>矿山安全</t>
    </r>
  </si>
  <si>
    <r>
      <t xml:space="preserve">    </t>
    </r>
    <r>
      <rPr>
        <sz val="11"/>
        <rFont val="宋体"/>
        <family val="0"/>
      </rPr>
      <t>地震事务</t>
    </r>
  </si>
  <si>
    <r>
      <t xml:space="preserve">    </t>
    </r>
    <r>
      <rPr>
        <sz val="11"/>
        <rFont val="宋体"/>
        <family val="0"/>
      </rPr>
      <t>自然灾害防治</t>
    </r>
  </si>
  <si>
    <r>
      <t xml:space="preserve">    </t>
    </r>
    <r>
      <rPr>
        <sz val="11"/>
        <rFont val="宋体"/>
        <family val="0"/>
      </rPr>
      <t>自然灾害救灾及恢复重建支出</t>
    </r>
  </si>
  <si>
    <r>
      <t xml:space="preserve">    </t>
    </r>
    <r>
      <rPr>
        <sz val="11"/>
        <rFont val="宋体"/>
        <family val="0"/>
      </rPr>
      <t>其他灾害防治及应急管理支出</t>
    </r>
  </si>
  <si>
    <r>
      <rPr>
        <sz val="11"/>
        <rFont val="宋体"/>
        <family val="0"/>
      </rPr>
      <t>预备费</t>
    </r>
  </si>
  <si>
    <r>
      <rPr>
        <sz val="11"/>
        <rFont val="宋体"/>
        <family val="0"/>
      </rPr>
      <t>其他支出</t>
    </r>
  </si>
  <si>
    <r>
      <t xml:space="preserve">      </t>
    </r>
    <r>
      <rPr>
        <sz val="11"/>
        <rFont val="宋体"/>
        <family val="0"/>
      </rPr>
      <t>年初预留</t>
    </r>
  </si>
  <si>
    <r>
      <t xml:space="preserve">      </t>
    </r>
    <r>
      <rPr>
        <sz val="11"/>
        <rFont val="宋体"/>
        <family val="0"/>
      </rPr>
      <t>其他支出</t>
    </r>
  </si>
  <si>
    <r>
      <rPr>
        <sz val="11"/>
        <rFont val="宋体"/>
        <family val="0"/>
      </rPr>
      <t>债务付息支出</t>
    </r>
  </si>
  <si>
    <r>
      <t xml:space="preserve">      </t>
    </r>
    <r>
      <rPr>
        <sz val="11"/>
        <rFont val="宋体"/>
        <family val="0"/>
      </rPr>
      <t>地方政府一般债务付息支出</t>
    </r>
  </si>
  <si>
    <r>
      <rPr>
        <sz val="11"/>
        <rFont val="宋体"/>
        <family val="0"/>
      </rPr>
      <t>债务发行费用支出</t>
    </r>
  </si>
  <si>
    <t>表五</t>
  </si>
  <si>
    <t>2022年一般公共预算支出经济分类表</t>
  </si>
  <si>
    <t>单位:万元</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</si>
  <si>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</si>
  <si>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</si>
  <si>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</si>
  <si>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</si>
  <si>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</si>
  <si>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</si>
  <si>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</si>
  <si>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</si>
  <si>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</si>
  <si>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</si>
  <si>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</si>
  <si>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</si>
  <si>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</si>
  <si>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</si>
  <si>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一般公共服务支出</t>
  </si>
  <si>
    <t>公共安全支出</t>
  </si>
  <si>
    <t>表六之一</t>
  </si>
  <si>
    <t>2022年地市县一般公共预算收支表</t>
  </si>
  <si>
    <t>地    区</t>
  </si>
  <si>
    <t>收       入</t>
  </si>
  <si>
    <t>税　　　　收　　　　收　　　　入</t>
  </si>
  <si>
    <t>非  税  收  入</t>
  </si>
  <si>
    <t>小计</t>
  </si>
  <si>
    <t>增值税</t>
  </si>
  <si>
    <t>企业
所得税</t>
  </si>
  <si>
    <t>企业
所得税退税</t>
  </si>
  <si>
    <t>个人
所得税</t>
  </si>
  <si>
    <t>资源税</t>
  </si>
  <si>
    <t>城市维护
建设税</t>
  </si>
  <si>
    <t>房产税</t>
  </si>
  <si>
    <t>印花税</t>
  </si>
  <si>
    <t>城镇土地使用税</t>
  </si>
  <si>
    <t>土地增值税</t>
  </si>
  <si>
    <t>车船税</t>
  </si>
  <si>
    <t>耕地
占用税</t>
  </si>
  <si>
    <t>契税</t>
  </si>
  <si>
    <t>烟叶税</t>
  </si>
  <si>
    <t>环境保护税</t>
  </si>
  <si>
    <t>其他各项
税收收入</t>
  </si>
  <si>
    <t>专项
收入</t>
  </si>
  <si>
    <t>行政事
业性收
费收入</t>
  </si>
  <si>
    <t>罚没
收入</t>
  </si>
  <si>
    <t>国有资本
经营收入</t>
  </si>
  <si>
    <t>国有资源
（资产）有
偿使用收入</t>
  </si>
  <si>
    <t>捐赠
收入</t>
  </si>
  <si>
    <t>政府住房基金收入</t>
  </si>
  <si>
    <t>其他
收入</t>
  </si>
  <si>
    <t>自治区合计</t>
  </si>
  <si>
    <t>本级</t>
  </si>
  <si>
    <t>乌鲁木齐市合计</t>
  </si>
  <si>
    <t>市本级</t>
  </si>
  <si>
    <t>区县级合计</t>
  </si>
  <si>
    <t>乌鲁木齐县</t>
  </si>
  <si>
    <t>天山区</t>
  </si>
  <si>
    <t>沙依巴克区</t>
  </si>
  <si>
    <t>水磨沟区</t>
  </si>
  <si>
    <t>米东区</t>
  </si>
  <si>
    <t>达坂城区</t>
  </si>
  <si>
    <t>高新区（新市区）</t>
  </si>
  <si>
    <t>经开区（头屯河区）</t>
  </si>
  <si>
    <t>甘泉堡经开区</t>
  </si>
  <si>
    <t>克拉玛依市合计</t>
  </si>
  <si>
    <t>区县合计</t>
  </si>
  <si>
    <t>克拉玛依区</t>
  </si>
  <si>
    <t>独山子区</t>
  </si>
  <si>
    <t>白碱滩区</t>
  </si>
  <si>
    <t>乌尔禾区</t>
  </si>
  <si>
    <t>伊犁州合计</t>
  </si>
  <si>
    <t>州本级</t>
  </si>
  <si>
    <t>都拉塔口岸</t>
  </si>
  <si>
    <t>伊宁市</t>
  </si>
  <si>
    <t>奎屯市</t>
  </si>
  <si>
    <t>霍尔果斯市</t>
  </si>
  <si>
    <t>伊宁县</t>
  </si>
  <si>
    <t>察布查尔县</t>
  </si>
  <si>
    <t>霍城县</t>
  </si>
  <si>
    <t>尼勒克县</t>
  </si>
  <si>
    <t>巩留县</t>
  </si>
  <si>
    <t>新源县</t>
  </si>
  <si>
    <t>特克斯县</t>
  </si>
  <si>
    <t>昭苏县</t>
  </si>
  <si>
    <t>塔城地区合计</t>
  </si>
  <si>
    <t>塔城市</t>
  </si>
  <si>
    <t>额敏县</t>
  </si>
  <si>
    <t>乌苏市</t>
  </si>
  <si>
    <t>沙湾市</t>
  </si>
  <si>
    <t>托里县</t>
  </si>
  <si>
    <t>裕民县</t>
  </si>
  <si>
    <t>和布克赛尔县</t>
  </si>
  <si>
    <t>阿勒泰地区合计</t>
  </si>
  <si>
    <t>地区本级</t>
  </si>
  <si>
    <t>阿勒泰市</t>
  </si>
  <si>
    <t>布尔津县</t>
  </si>
  <si>
    <t>哈巴河县</t>
  </si>
  <si>
    <t>吉木乃县</t>
  </si>
  <si>
    <t>福海县</t>
  </si>
  <si>
    <t>富蕴县</t>
  </si>
  <si>
    <t>青河县</t>
  </si>
  <si>
    <t>博州合计</t>
  </si>
  <si>
    <t>博乐市</t>
  </si>
  <si>
    <t>阿拉山口市</t>
  </si>
  <si>
    <t>精河县</t>
  </si>
  <si>
    <t>温泉县</t>
  </si>
  <si>
    <t>昌吉州合计</t>
  </si>
  <si>
    <t>玛纳斯县</t>
  </si>
  <si>
    <t>呼图壁县</t>
  </si>
  <si>
    <t>昌吉市</t>
  </si>
  <si>
    <t>阜康市</t>
  </si>
  <si>
    <t>吉木萨尔县</t>
  </si>
  <si>
    <t>奇台县</t>
  </si>
  <si>
    <t>木垒县</t>
  </si>
  <si>
    <t>农业园区</t>
  </si>
  <si>
    <t>准东开发区</t>
  </si>
  <si>
    <t>巴州合计</t>
  </si>
  <si>
    <t>开发区</t>
  </si>
  <si>
    <t>库尔勒市</t>
  </si>
  <si>
    <t>轮台县</t>
  </si>
  <si>
    <t>尉犁县</t>
  </si>
  <si>
    <t>且末县</t>
  </si>
  <si>
    <t>若羌县</t>
  </si>
  <si>
    <t>焉耆县</t>
  </si>
  <si>
    <t>和静县</t>
  </si>
  <si>
    <t>和硕县</t>
  </si>
  <si>
    <t>博湖县</t>
  </si>
  <si>
    <t>阿克苏地区</t>
  </si>
  <si>
    <t>县市合计</t>
  </si>
  <si>
    <t>阿克苏市</t>
  </si>
  <si>
    <t>库车市</t>
  </si>
  <si>
    <t>拜城县</t>
  </si>
  <si>
    <t>新和县</t>
  </si>
  <si>
    <t>沙雅县</t>
  </si>
  <si>
    <t>温宿县</t>
  </si>
  <si>
    <t>乌什县</t>
  </si>
  <si>
    <t>阿瓦提县</t>
  </si>
  <si>
    <t>柯坪县</t>
  </si>
  <si>
    <t>克州合计</t>
  </si>
  <si>
    <t>阿图什市</t>
  </si>
  <si>
    <t>阿克陶县</t>
  </si>
  <si>
    <t>乌恰县</t>
  </si>
  <si>
    <t>阿合奇县</t>
  </si>
  <si>
    <t>喀什地区合计</t>
  </si>
  <si>
    <t>县级合计</t>
  </si>
  <si>
    <t>喀什市</t>
  </si>
  <si>
    <t>疏附县</t>
  </si>
  <si>
    <t>疏勒县</t>
  </si>
  <si>
    <t>英吉沙县</t>
  </si>
  <si>
    <t>泽普县</t>
  </si>
  <si>
    <t>莎车县</t>
  </si>
  <si>
    <t>叶城县</t>
  </si>
  <si>
    <t>麦盖提县</t>
  </si>
  <si>
    <t>岳普湖县</t>
  </si>
  <si>
    <t>伽师县</t>
  </si>
  <si>
    <t>巴楚县</t>
  </si>
  <si>
    <t>塔什库尔干县</t>
  </si>
  <si>
    <t>和田地区合计</t>
  </si>
  <si>
    <t xml:space="preserve">   本级</t>
  </si>
  <si>
    <t>和田市</t>
  </si>
  <si>
    <t>和田县</t>
  </si>
  <si>
    <t>墨玉县</t>
  </si>
  <si>
    <t>皮山县</t>
  </si>
  <si>
    <t>洛浦县</t>
  </si>
  <si>
    <t>策勒县</t>
  </si>
  <si>
    <t>于田县</t>
  </si>
  <si>
    <t>民丰县</t>
  </si>
  <si>
    <t>吐鲁番市合计</t>
  </si>
  <si>
    <t>高昌区</t>
  </si>
  <si>
    <t>鄯善县</t>
  </si>
  <si>
    <t>托克逊县</t>
  </si>
  <si>
    <t>哈密市合计</t>
  </si>
  <si>
    <t>哈密市本级</t>
  </si>
  <si>
    <t>伊州区</t>
  </si>
  <si>
    <t>巴里坤县</t>
  </si>
  <si>
    <t>伊吾县</t>
  </si>
  <si>
    <t>表六之二</t>
  </si>
  <si>
    <t>支            出</t>
  </si>
  <si>
    <t>支出
合计</t>
  </si>
  <si>
    <t>公共
安全支出</t>
  </si>
  <si>
    <t>科学
技术支出</t>
  </si>
  <si>
    <t>交通
运输支出</t>
  </si>
  <si>
    <t>其他
支出</t>
  </si>
  <si>
    <t>新疆自治区</t>
  </si>
  <si>
    <t>自治区本级</t>
  </si>
  <si>
    <t>克拉玛依市</t>
  </si>
  <si>
    <t>边合区</t>
  </si>
  <si>
    <t>阿克苏地区合计</t>
  </si>
  <si>
    <t>和田地区本级</t>
  </si>
  <si>
    <t>表七之一</t>
  </si>
  <si>
    <t>2022年省对下一般公共预算转移支付预算表</t>
  </si>
  <si>
    <t>转移支付合计</t>
  </si>
  <si>
    <t>一般性转移支付</t>
  </si>
  <si>
    <t>一般性转移支付小计</t>
  </si>
  <si>
    <t>体制补助收入</t>
  </si>
  <si>
    <t>均衡性转移支付收入</t>
  </si>
  <si>
    <t>县级基本财力保障机制奖补资金收入</t>
  </si>
  <si>
    <t>结算补助收入</t>
  </si>
  <si>
    <t>资源枯竭城市转移支付补助收入</t>
  </si>
  <si>
    <t>企业事业单位划转补助收入</t>
  </si>
  <si>
    <t>产粮（油）大县奖励资金收入</t>
  </si>
  <si>
    <t>重点生态功能区转移支付收入</t>
  </si>
  <si>
    <t>固定数额补助收入</t>
  </si>
  <si>
    <t>革命老区转移支付收入</t>
  </si>
  <si>
    <t>民族地区转移支付收入</t>
  </si>
  <si>
    <t>边境地区转移支付收入</t>
  </si>
  <si>
    <t>一般公共服务共同财政事权转移支付收入</t>
  </si>
  <si>
    <t>外交共同财政事权转移支付收入</t>
  </si>
  <si>
    <t>国防共同财政事权转移支付收入</t>
  </si>
  <si>
    <t>公共安全共同财政事权转移支付收入</t>
  </si>
  <si>
    <t>教育共同财政事权转移支付收入</t>
  </si>
  <si>
    <t>科学技术共同财政事权转移支付收入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</si>
  <si>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</si>
  <si>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</si>
  <si>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</si>
  <si>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</si>
  <si>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城乡社区共同财政事权转移支付收入</t>
  </si>
  <si>
    <t>农林水共同财政事权转移支付收入</t>
  </si>
  <si>
    <t>交通运输共同财政事权转移支付收入</t>
  </si>
  <si>
    <t>资源勘探信息等共同财政事权转移支付收入</t>
  </si>
  <si>
    <t>商业服务业等共同财政事权转移支付收入</t>
  </si>
  <si>
    <t>金融共同财政事权转移支付收入</t>
  </si>
  <si>
    <t>自然资源海洋气象等共同财政事权转移支付收入</t>
  </si>
  <si>
    <t>住房保障共同财政事权转移支付收入</t>
  </si>
  <si>
    <t>粮油物资储备共同财政事权转移支付收入</t>
  </si>
  <si>
    <t>灾害防治及应急管理共同财政事权转移支付收入</t>
  </si>
  <si>
    <t>其他共同财政事权转移支付收入</t>
  </si>
  <si>
    <t>其他一般性转移支付收入</t>
  </si>
  <si>
    <t>表七之二</t>
  </si>
  <si>
    <t>地区</t>
  </si>
  <si>
    <t>专项转移支付</t>
  </si>
  <si>
    <t>专项转移支付小计</t>
  </si>
  <si>
    <t>外交</t>
  </si>
  <si>
    <t>国防</t>
  </si>
  <si>
    <t>公共
安全</t>
  </si>
  <si>
    <t>教育</t>
  </si>
  <si>
    <t>科学
技术</t>
  </si>
  <si>
    <t>文化旅游体育与传媒</t>
  </si>
  <si>
    <t>社会保障和就业</t>
  </si>
  <si>
    <t>卫生
健康</t>
  </si>
  <si>
    <t>节能
环保</t>
  </si>
  <si>
    <t>城乡
社区</t>
  </si>
  <si>
    <t>农林水</t>
  </si>
  <si>
    <t>交通
运输</t>
  </si>
  <si>
    <t>资源勘探信息等</t>
  </si>
  <si>
    <t>商业服务业等</t>
  </si>
  <si>
    <t>金融</t>
  </si>
  <si>
    <t>自然资源海洋气象</t>
  </si>
  <si>
    <t>住房
保障</t>
  </si>
  <si>
    <t>粮油物资储备</t>
  </si>
  <si>
    <t>灾害防治及应急管理</t>
  </si>
  <si>
    <t>其他专项转移支付</t>
  </si>
  <si>
    <t>表八</t>
  </si>
  <si>
    <t>2022年一般公共预算支出“三公”经费预算表</t>
  </si>
  <si>
    <t>项目名称</t>
  </si>
  <si>
    <t>地州市预算数</t>
  </si>
  <si>
    <t>因公出国（境）费</t>
  </si>
  <si>
    <t>公务用车购置及运行费</t>
  </si>
  <si>
    <t>公务用车购置费</t>
  </si>
  <si>
    <t>公务用车运行费</t>
  </si>
  <si>
    <t>公务接待费</t>
  </si>
  <si>
    <t>表九</t>
  </si>
  <si>
    <t>2022年政府性基金预算收支表</t>
  </si>
  <si>
    <t>一、农网还贷资金收入</t>
  </si>
  <si>
    <t>一、文化旅游体育与传媒支出</t>
  </si>
  <si>
    <t>二、海南省高等级公路车辆通行附加费收入</t>
  </si>
  <si>
    <t xml:space="preserve">   国家电影事业发展专项资金安排的支出</t>
  </si>
  <si>
    <t>三、国家电影事业发展专项资金收入</t>
  </si>
  <si>
    <t xml:space="preserve">      资助国产影片放映</t>
  </si>
  <si>
    <t>四、国有土地收益基金收入</t>
  </si>
  <si>
    <t xml:space="preserve">      资助影院建设</t>
  </si>
  <si>
    <t>五、农业土地开发资金收入</t>
  </si>
  <si>
    <t xml:space="preserve">      资助少数民族语电影译制</t>
  </si>
  <si>
    <t>六、国有土地使用权出让收入</t>
  </si>
  <si>
    <t xml:space="preserve">      购买农村电影公益性放映版权服务</t>
  </si>
  <si>
    <t xml:space="preserve">  土地出让价款收入</t>
  </si>
  <si>
    <t xml:space="preserve">      其他国家电影事业发展专项资金支出</t>
  </si>
  <si>
    <t xml:space="preserve">  补缴的土地价款</t>
  </si>
  <si>
    <t xml:space="preserve">   旅游发展基金支出</t>
  </si>
  <si>
    <t xml:space="preserve">  划拨土地收入</t>
  </si>
  <si>
    <t xml:space="preserve">      宣传促销</t>
  </si>
  <si>
    <t xml:space="preserve">  缴纳新增建设用地土地有偿使用费</t>
  </si>
  <si>
    <t xml:space="preserve">      行业规划</t>
  </si>
  <si>
    <t xml:space="preserve">  其他土地出让收入</t>
  </si>
  <si>
    <t xml:space="preserve">      旅游事业补助</t>
  </si>
  <si>
    <t>七、大中型水库库区基金收入</t>
  </si>
  <si>
    <t xml:space="preserve">      地方旅游开发项目补助</t>
  </si>
  <si>
    <t>八、彩票公益金收入</t>
  </si>
  <si>
    <t xml:space="preserve">      其他旅游发展基金支出 </t>
  </si>
  <si>
    <t xml:space="preserve">  福利彩票公益金收入</t>
  </si>
  <si>
    <t xml:space="preserve">   国家电影事业发展专项资金对应专项债务收入安排的支出</t>
  </si>
  <si>
    <t xml:space="preserve">  体育彩票公益金收入</t>
  </si>
  <si>
    <t xml:space="preserve">      资助城市影院</t>
  </si>
  <si>
    <t>九、城市基础设施配套费收入</t>
  </si>
  <si>
    <t xml:space="preserve">      其他国家电影事业发展专项资金对应专项债务收入支出</t>
  </si>
  <si>
    <t>十、小型水库移民扶助基金收入</t>
  </si>
  <si>
    <t>二、社会保障和就业支出</t>
  </si>
  <si>
    <t>十一、国家重大水利工程建设基金收入</t>
  </si>
  <si>
    <t xml:space="preserve">    大中型水库移民后期扶持基金支出</t>
  </si>
  <si>
    <t>十二、车辆通行费</t>
  </si>
  <si>
    <t xml:space="preserve">      移民补助</t>
  </si>
  <si>
    <t>十三、污水处理费收入</t>
  </si>
  <si>
    <t xml:space="preserve">      基础设施建设和经济发展</t>
  </si>
  <si>
    <t>十四、彩票发行机构和彩票销售机构的业务费用</t>
  </si>
  <si>
    <t xml:space="preserve">      其他大中型水库移民后期扶持基金支出</t>
  </si>
  <si>
    <t xml:space="preserve">  福利彩票销售机构的业务费用</t>
  </si>
  <si>
    <t xml:space="preserve">    小型水库移民扶助基金安排的支出</t>
  </si>
  <si>
    <t xml:space="preserve">  体育彩票销售机构的业务费用</t>
  </si>
  <si>
    <t xml:space="preserve">  彩票兑奖周转金</t>
  </si>
  <si>
    <t xml:space="preserve">  彩票发行销售风险基金</t>
  </si>
  <si>
    <t xml:space="preserve">      其他小型水库移民扶助基金支出</t>
  </si>
  <si>
    <t xml:space="preserve">  彩票市场调控资金收入</t>
  </si>
  <si>
    <t xml:space="preserve">    小型水库移民扶助基金对应专项债务收入安排的支出</t>
  </si>
  <si>
    <t>十五、其他政府性基金收入</t>
  </si>
  <si>
    <t>十六、专项债券对应项目专项收入</t>
  </si>
  <si>
    <t xml:space="preserve">      其他小型水库移民扶助基金对应专项债务收入安排的支出</t>
  </si>
  <si>
    <t>三、节能环保支出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</si>
  <si>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</si>
  <si>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</si>
  <si>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</si>
  <si>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</si>
  <si>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</si>
  <si>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</si>
  <si>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</si>
  <si>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</si>
  <si>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</si>
  <si>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</si>
  <si>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</si>
  <si>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</si>
  <si>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</si>
  <si>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</si>
  <si>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</si>
  <si>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</si>
  <si>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</si>
  <si>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</si>
  <si>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</si>
  <si>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</si>
  <si>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</si>
  <si>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</si>
  <si>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</si>
  <si>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农业生产发展支出</t>
  </si>
  <si>
    <t>农村社会事业支出</t>
  </si>
  <si>
    <t>农业农村生态环境支出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</si>
  <si>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</si>
  <si>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</si>
  <si>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</si>
  <si>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</si>
  <si>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</si>
  <si>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</si>
  <si>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</si>
  <si>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</si>
  <si>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</si>
  <si>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</si>
  <si>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</si>
  <si>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</si>
  <si>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</si>
  <si>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</si>
  <si>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</si>
  <si>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</si>
  <si>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</si>
  <si>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</si>
  <si>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</si>
  <si>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</si>
  <si>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</si>
  <si>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</si>
  <si>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</si>
  <si>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五、农林水支出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</si>
  <si>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</si>
  <si>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</si>
  <si>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</si>
  <si>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</si>
  <si>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</si>
  <si>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</si>
  <si>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</si>
  <si>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</si>
  <si>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</si>
  <si>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</si>
  <si>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</si>
  <si>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六、交通运输支出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</si>
  <si>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</si>
  <si>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</si>
  <si>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</si>
  <si>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</si>
  <si>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</si>
  <si>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</si>
  <si>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</si>
  <si>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</si>
  <si>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</si>
  <si>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</si>
  <si>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</si>
  <si>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</si>
  <si>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</si>
  <si>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</si>
  <si>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</si>
  <si>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</si>
  <si>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</si>
  <si>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</si>
  <si>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</si>
  <si>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</si>
  <si>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</si>
  <si>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</si>
  <si>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</si>
  <si>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</si>
  <si>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</si>
  <si>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</si>
  <si>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</si>
  <si>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</si>
  <si>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</si>
  <si>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</si>
  <si>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</si>
  <si>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</si>
  <si>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</si>
  <si>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</si>
  <si>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</si>
  <si>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</si>
  <si>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七、资源勘探工业信息等支出</t>
  </si>
  <si>
    <t xml:space="preserve">    农网还贷资金支出</t>
  </si>
  <si>
    <t xml:space="preserve">      地方农网还贷资金支出</t>
  </si>
  <si>
    <t xml:space="preserve">      其他农网还贷资金支出</t>
  </si>
  <si>
    <t>八、其他支出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</si>
  <si>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</si>
  <si>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</si>
  <si>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</si>
  <si>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</si>
  <si>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</si>
  <si>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</si>
  <si>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</si>
  <si>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</si>
  <si>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</si>
  <si>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</si>
  <si>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</si>
  <si>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</si>
  <si>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</si>
  <si>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</si>
  <si>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</si>
  <si>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</si>
  <si>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</si>
  <si>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</si>
  <si>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</si>
  <si>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</si>
  <si>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</si>
  <si>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</si>
  <si>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</si>
  <si>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</si>
  <si>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九、债务付息支出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</si>
  <si>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</si>
  <si>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</si>
  <si>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</si>
  <si>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</si>
  <si>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</si>
  <si>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</si>
  <si>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</si>
  <si>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</si>
  <si>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</si>
  <si>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</si>
  <si>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</si>
  <si>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</si>
  <si>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</si>
  <si>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</si>
  <si>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</si>
  <si>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</si>
  <si>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</si>
  <si>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</si>
  <si>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</si>
  <si>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</si>
  <si>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</si>
  <si>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</si>
  <si>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</si>
  <si>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</si>
  <si>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</si>
  <si>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</si>
  <si>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</si>
  <si>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</si>
  <si>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</si>
  <si>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</si>
  <si>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</si>
  <si>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十一、抗疫特别国债安排的支出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</si>
  <si>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</si>
  <si>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</si>
  <si>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</si>
  <si>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</si>
  <si>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</si>
  <si>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</si>
  <si>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</si>
  <si>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</si>
  <si>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</si>
  <si>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</si>
  <si>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</si>
  <si>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</si>
  <si>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</si>
  <si>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</si>
  <si>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</si>
  <si>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</si>
  <si>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</si>
  <si>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</si>
  <si>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 xml:space="preserve">  政府性基金补助收入</t>
  </si>
  <si>
    <t xml:space="preserve">  政府性基金补助支出</t>
  </si>
  <si>
    <t xml:space="preserve">  政府性基金上解收入</t>
  </si>
  <si>
    <t xml:space="preserve">  政府性基金上解支出</t>
  </si>
  <si>
    <t xml:space="preserve">  年终结余（转）</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</si>
  <si>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</si>
  <si>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</si>
  <si>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</si>
  <si>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</si>
  <si>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</si>
  <si>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表十</t>
  </si>
  <si>
    <t>2022年政府性基金调入专项收入预算表</t>
  </si>
  <si>
    <t>表十一</t>
  </si>
  <si>
    <t>2022年政府性基金预算支出资金来源表</t>
  </si>
  <si>
    <t>当年预算收入安排</t>
  </si>
  <si>
    <t>转移支付收入安排</t>
  </si>
  <si>
    <t>上年结余</t>
  </si>
  <si>
    <t>调入资金</t>
  </si>
  <si>
    <t>政府债务资金</t>
  </si>
  <si>
    <t>其他资金</t>
  </si>
  <si>
    <t xml:space="preserve">    污水处理费安排的支出</t>
  </si>
  <si>
    <t xml:space="preserve">    大中型水库库区基金对应专项债务收入安排的支出</t>
  </si>
  <si>
    <t xml:space="preserve">    国家重大水利工程建设基金对应专项债务收入安排的支出</t>
  </si>
  <si>
    <t xml:space="preserve">表十二 </t>
  </si>
  <si>
    <t>2022年国有资本经营预算收支表</t>
  </si>
  <si>
    <t>收          入</t>
  </si>
  <si>
    <t>支          出</t>
  </si>
  <si>
    <t>项        目</t>
  </si>
  <si>
    <t>行次</t>
  </si>
  <si>
    <t>执行数</t>
  </si>
  <si>
    <t>省本级</t>
  </si>
  <si>
    <t>地市级及以下</t>
  </si>
  <si>
    <t>栏次</t>
  </si>
  <si>
    <t>1</t>
  </si>
  <si>
    <t>2</t>
  </si>
  <si>
    <t>3</t>
  </si>
  <si>
    <t>4</t>
  </si>
  <si>
    <t>5</t>
  </si>
  <si>
    <t>6</t>
  </si>
  <si>
    <t>一、利润收入</t>
  </si>
  <si>
    <t>一、解决历史遗留问题及改革成本支出</t>
  </si>
  <si>
    <t>11</t>
  </si>
  <si>
    <t>二、股利、股息收入</t>
  </si>
  <si>
    <t>二、国有企业资本金注入</t>
  </si>
  <si>
    <t>12</t>
  </si>
  <si>
    <t>三、产权转让收入</t>
  </si>
  <si>
    <t>三、国有企业政策性补贴</t>
  </si>
  <si>
    <t>13</t>
  </si>
  <si>
    <t>四、清算收入</t>
  </si>
  <si>
    <t>四、其他国有资本经营预算支出</t>
  </si>
  <si>
    <t>14</t>
  </si>
  <si>
    <t>五、其他国有资本经营预算收入</t>
  </si>
  <si>
    <t>本年收入合计</t>
  </si>
  <si>
    <t>本年支出合计</t>
  </si>
  <si>
    <t>15</t>
  </si>
  <si>
    <t>国有资本经营预算转移支付收入</t>
  </si>
  <si>
    <t>7</t>
  </si>
  <si>
    <t>国有资本经营预算转移支付支出</t>
  </si>
  <si>
    <t>16</t>
  </si>
  <si>
    <t>国有资本经营预算上解收入</t>
  </si>
  <si>
    <t>8</t>
  </si>
  <si>
    <t>国有资本经营预算上解支出</t>
  </si>
  <si>
    <t>17</t>
  </si>
  <si>
    <t>国有资本经营预算上年结余收入</t>
  </si>
  <si>
    <t>9</t>
  </si>
  <si>
    <t>国有资本经营预算调出资金</t>
  </si>
  <si>
    <t>18</t>
  </si>
  <si>
    <t>国有资本经营预算年终结余</t>
  </si>
  <si>
    <t>19</t>
  </si>
  <si>
    <t>收 入 总 计</t>
  </si>
  <si>
    <t>10</t>
  </si>
  <si>
    <t>支 出 总 计</t>
  </si>
  <si>
    <t>20</t>
  </si>
  <si>
    <t>注：以上项目以2022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</si>
  <si>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表十三</t>
  </si>
  <si>
    <t>2022年国有资本经营预算收入表</t>
  </si>
  <si>
    <t>科目编码</t>
  </si>
  <si>
    <t>科目名称/企业</t>
  </si>
  <si>
    <t>2021年执行数</t>
  </si>
  <si>
    <t>2022年预算数</t>
  </si>
  <si>
    <t>预算数为执行数的%</t>
  </si>
  <si>
    <t>1030601</t>
  </si>
  <si>
    <t>103060105</t>
  </si>
  <si>
    <t>电力企业利润收入</t>
  </si>
  <si>
    <t>103060107</t>
  </si>
  <si>
    <t>煤炭企业利润收入</t>
  </si>
  <si>
    <t>103060108</t>
  </si>
  <si>
    <t>有色冶金采掘企业利润收入</t>
  </si>
  <si>
    <t>103060116</t>
  </si>
  <si>
    <t>投资服务企业利润收入</t>
  </si>
  <si>
    <t>103060118</t>
  </si>
  <si>
    <t>贸易企业利润收入</t>
  </si>
  <si>
    <t>103060119</t>
  </si>
  <si>
    <t>建筑施工企业利润收入</t>
  </si>
  <si>
    <t>103060120</t>
  </si>
  <si>
    <t>房地产企业利润收入</t>
  </si>
  <si>
    <t>103060121</t>
  </si>
  <si>
    <t>建材企业利润收入</t>
  </si>
  <si>
    <t>103060124</t>
  </si>
  <si>
    <t>医药企业利润收入</t>
  </si>
  <si>
    <t>103060125</t>
  </si>
  <si>
    <t>农林牧渔企业利润收入</t>
  </si>
  <si>
    <t>103060131</t>
  </si>
  <si>
    <t>教育文化广播企业利润收入</t>
  </si>
  <si>
    <t>103060134</t>
  </si>
  <si>
    <t>金融企业利润收入（国资预算）</t>
  </si>
  <si>
    <t>103060198</t>
  </si>
  <si>
    <t>其他国有资本经营预算企业利润收入</t>
  </si>
  <si>
    <t>1030602</t>
  </si>
  <si>
    <t>103060202</t>
  </si>
  <si>
    <t>国有控股公司股利、股息收入</t>
  </si>
  <si>
    <t>103060203</t>
  </si>
  <si>
    <t>国有参股公司股利、股息收入</t>
  </si>
  <si>
    <t>其他国有资本经营预算企业股利、股息收入</t>
  </si>
  <si>
    <t>103060204</t>
  </si>
  <si>
    <t>金融企业股利、股息收入（国资预算）</t>
  </si>
  <si>
    <t>1030603</t>
  </si>
  <si>
    <t>103060304</t>
  </si>
  <si>
    <t>国有股权、股份转让收入</t>
  </si>
  <si>
    <t>其他国有资本经营预算企业产权转让收入</t>
  </si>
  <si>
    <t>1030604</t>
  </si>
  <si>
    <t>国有独资企业清算收入</t>
  </si>
  <si>
    <t>其他国有资本预算企业清算收入</t>
  </si>
  <si>
    <t>1030698</t>
  </si>
  <si>
    <t>注：以上科目以2022年政府收支科目为准。</t>
  </si>
  <si>
    <t>表十四</t>
  </si>
  <si>
    <t>2022年国有资本经营预算支出表</t>
  </si>
  <si>
    <t>科目名称</t>
  </si>
  <si>
    <t>资本性支出</t>
  </si>
  <si>
    <t xml:space="preserve">费用性支出 </t>
  </si>
  <si>
    <t xml:space="preserve">一、国有资本经营预算支出 </t>
  </si>
  <si>
    <t>解决历史遗留问题及改革成本支出</t>
  </si>
  <si>
    <t>2230102</t>
  </si>
  <si>
    <t>“三供一业”移交补助支出</t>
  </si>
  <si>
    <t>国有企业退休人员社会化管理支出</t>
  </si>
  <si>
    <t>2230107</t>
  </si>
  <si>
    <t>国有企业改革成本支出</t>
  </si>
  <si>
    <t>2230199</t>
  </si>
  <si>
    <t>其他解决历史遗留问题及改革成本支出</t>
  </si>
  <si>
    <t>国有企业资本金注入</t>
  </si>
  <si>
    <t>2230201</t>
  </si>
  <si>
    <t>国有经济结构调整支出</t>
  </si>
  <si>
    <t>2230202</t>
  </si>
  <si>
    <t>公益性设施投资支出</t>
  </si>
  <si>
    <t>2230203</t>
  </si>
  <si>
    <t>前瞻性战略性产业发展支出</t>
  </si>
  <si>
    <t>2230204</t>
  </si>
  <si>
    <t>生态环境保护支出</t>
  </si>
  <si>
    <t>金融企业资本性支出</t>
  </si>
  <si>
    <t>2230299</t>
  </si>
  <si>
    <t>其他国有企业资本金注入</t>
  </si>
  <si>
    <t>国有企业政策性补贴</t>
  </si>
  <si>
    <t>其他国有资本经营预算支出</t>
  </si>
  <si>
    <t>2239901</t>
  </si>
  <si>
    <t>注：以上科目以2022年政府收支分类科目为准。在“解决历史遗留问题及改革成本支出”（22301款）科目下增设“金融企业改革性支出”（2230109项）科目，在“国有企业资本金注入”（22302款）科目下增设“金融企业资本性支出”（2230208项）科目，相应删除“金融国有资本经营预算支出”（22304款）科目及其项级科目。</t>
  </si>
  <si>
    <t>表十五</t>
  </si>
  <si>
    <t>2022年国有资本经营预算基础信息表</t>
  </si>
  <si>
    <t>项   目</t>
  </si>
  <si>
    <t>一、实施范围</t>
  </si>
  <si>
    <t>预算单位户数</t>
  </si>
  <si>
    <t>国有及国有控、参股企业户数（法人企业）</t>
  </si>
  <si>
    <t xml:space="preserve">    其中：纳入预算实施范围企业户数（法人企业）</t>
  </si>
  <si>
    <t>是否包括金融企业</t>
  </si>
  <si>
    <t>是</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</si>
  <si>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</si>
  <si>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</si>
  <si>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</si>
  <si>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</si>
  <si>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</si>
  <si>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</si>
  <si>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</si>
  <si>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</si>
  <si>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</si>
  <si>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</si>
  <si>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</si>
  <si>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</si>
  <si>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21</t>
  </si>
  <si>
    <t>22</t>
  </si>
  <si>
    <t>23</t>
  </si>
  <si>
    <t>三、国有资本收益情况</t>
  </si>
  <si>
    <t>24</t>
  </si>
  <si>
    <t>比例类型（单一比例/分类比例）</t>
  </si>
  <si>
    <t>25</t>
  </si>
  <si>
    <t>单一比例</t>
  </si>
  <si>
    <t>比例数值</t>
  </si>
  <si>
    <t>26</t>
  </si>
  <si>
    <t>25%</t>
  </si>
  <si>
    <t>四、编报情况</t>
  </si>
  <si>
    <t>27</t>
  </si>
  <si>
    <t>上报级次（人大/政府）</t>
  </si>
  <si>
    <t>28</t>
  </si>
  <si>
    <t>人大</t>
  </si>
  <si>
    <t>上报起始年</t>
  </si>
  <si>
    <t>29</t>
  </si>
  <si>
    <t>2010年</t>
  </si>
  <si>
    <t>2012年-2016年</t>
  </si>
  <si>
    <t>注：以上项目以2022年政府收支分类科目为准。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</si>
</sst>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0_ "/>
    <numFmt numFmtId="178" formatCode="#,##0.00_ "/>
    <numFmt numFmtId="179" formatCode="0.00_ "/>
    <numFmt numFmtId="180" formatCode="0_);[Red]\(0\)"/>
    <numFmt numFmtId="181" formatCode="0_ ;[Red]\-0\ "/>
    <numFmt numFmtId="182" formatCode="0_ "/>
    <numFmt numFmtId="183" formatCode="0.0_ "/>
  </numFmts>
  <fonts count="89">
    <font>
      <sz val="12"/>
      <name val="宋体"/>
      <family val="0"/>
    </font>
    <font>
      <sz val="11"/>
      <name val="宋体"/>
      <family val="0"/>
    </font>
    <font>
      <b/>
      <sz val="16"/>
      <name val="黑体"/>
      <family val="3"/>
    </font>
    <font>
      <sz val="12"/>
      <name val="黑体"/>
      <family val="3"/>
    </font>
    <font>
      <b/>
      <sz val="18"/>
      <name val="黑体"/>
      <family val="3"/>
    </font>
    <font>
      <sz val="11"/>
      <color indexed="8"/>
      <name val="宋体"/>
      <family val="0"/>
    </font>
    <font>
      <sz val="11"/>
      <color indexed="8"/>
      <name val="瀹嬩綋"/>
      <family val="0"/>
    </font>
    <font>
      <sz val="9"/>
      <color indexed="8"/>
      <name val="瀹嬩綋"/>
      <family val="0"/>
    </font>
    <font>
      <sz val="9"/>
      <color indexed="8"/>
      <name val="宋体"/>
      <family val="0"/>
    </font>
    <font>
      <b/>
      <sz val="10"/>
      <name val="宋体"/>
      <family val="0"/>
    </font>
    <font>
      <sz val="10"/>
      <name val="宋体"/>
      <family val="0"/>
    </font>
    <font>
      <b/>
      <sz val="14"/>
      <name val="黑体"/>
      <family val="3"/>
    </font>
    <font>
      <b/>
      <sz val="11"/>
      <name val="宋体"/>
      <family val="0"/>
    </font>
    <font>
      <sz val="11"/>
      <name val="Times New Roman"/>
      <family val="1"/>
    </font>
    <font>
      <b/>
      <sz val="12"/>
      <name val="宋体"/>
      <family val="0"/>
    </font>
    <font>
      <b/>
      <sz val="11"/>
      <color indexed="8"/>
      <name val="宋体"/>
      <family val="0"/>
    </font>
    <font>
      <sz val="16"/>
      <name val="黑体"/>
      <family val="3"/>
    </font>
    <font>
      <sz val="11"/>
      <color indexed="10"/>
      <name val="宋体"/>
      <family val="0"/>
    </font>
    <font>
      <sz val="9"/>
      <name val="仿宋"/>
      <family val="3"/>
    </font>
    <font>
      <sz val="9"/>
      <color indexed="8"/>
      <name val="仿宋"/>
      <family val="3"/>
    </font>
    <font>
      <sz val="9"/>
      <color indexed="10"/>
      <name val="仿宋"/>
      <family val="3"/>
    </font>
    <font>
      <sz val="9"/>
      <name val="宋体"/>
      <family val="0"/>
    </font>
    <font>
      <sz val="9"/>
      <name val="仿宋_GB2312"/>
      <family val="3"/>
    </font>
    <font>
      <sz val="9"/>
      <color indexed="10"/>
      <name val="宋体"/>
      <family val="0"/>
    </font>
    <font>
      <sz val="9"/>
      <color indexed="10"/>
      <name val="仿宋_GB2312"/>
      <family val="3"/>
    </font>
    <font>
      <sz val="9"/>
      <color indexed="8"/>
      <name val="仿宋_GB2312"/>
      <family val="3"/>
    </font>
    <font>
      <sz val="12"/>
      <name val="Times New Roman"/>
      <family val="1"/>
    </font>
    <font>
      <b/>
      <sz val="18"/>
      <name val="Times New Roman"/>
      <family val="1"/>
    </font>
    <font>
      <b/>
      <sz val="11"/>
      <name val="Times New Roman"/>
      <family val="1"/>
    </font>
    <font>
      <b/>
      <sz val="16"/>
      <name val="Times New Roman"/>
      <family val="1"/>
    </font>
    <font>
      <sz val="14"/>
      <name val="宋体"/>
      <family val="0"/>
    </font>
    <font>
      <b/>
      <sz val="24"/>
      <name val="黑体"/>
      <family val="3"/>
    </font>
    <font>
      <sz val="18"/>
      <name val="黑体"/>
      <family val="3"/>
    </font>
    <font>
      <sz val="16"/>
      <name val="楷体_GB2312"/>
      <family val="3"/>
    </font>
    <font>
      <sz val="48"/>
      <name val="黑体"/>
      <family val="3"/>
    </font>
    <font>
      <sz val="11"/>
      <color indexed="9"/>
      <name val="宋体"/>
      <family val="0"/>
    </font>
    <font>
      <b/>
      <sz val="11"/>
      <color indexed="62"/>
      <name val="宋体"/>
      <family val="0"/>
    </font>
    <font>
      <sz val="11"/>
      <color indexed="62"/>
      <name val="宋体"/>
      <family val="0"/>
    </font>
    <font>
      <sz val="11"/>
      <color indexed="17"/>
      <name val="宋体"/>
      <family val="0"/>
    </font>
    <font>
      <b/>
      <sz val="11"/>
      <color indexed="9"/>
      <name val="宋体"/>
      <family val="0"/>
    </font>
    <font>
      <b/>
      <sz val="11"/>
      <color indexed="63"/>
      <name val="宋体"/>
      <family val="0"/>
    </font>
    <font>
      <sz val="11"/>
      <color indexed="16"/>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9"/>
      <name val="Tahoma"/>
      <family val="2"/>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indexed="8"/>
      <name val="Calibri"/>
      <family val="0"/>
    </font>
    <font>
      <sz val="9"/>
      <color indexed="8"/>
      <name val="Calibri"/>
      <family val="0"/>
    </font>
    <font>
      <b/>
      <sz val="10"/>
      <name val="Calibri"/>
      <family val="0"/>
    </font>
    <font>
      <sz val="10"/>
      <name val="Calibri"/>
      <family val="0"/>
    </font>
    <font>
      <b/>
      <sz val="11"/>
      <name val="Calibri"/>
      <family val="0"/>
    </font>
    <font>
      <b/>
      <sz val="11"/>
      <color indexed="8"/>
      <name val="Calibri"/>
      <family val="0"/>
    </font>
    <font>
      <sz val="9"/>
      <color theme="1"/>
      <name val="仿宋"/>
      <family val="3"/>
    </font>
    <font>
      <sz val="9"/>
      <color rgb="FFFF0000"/>
      <name val="仿宋"/>
      <family val="3"/>
    </font>
    <font>
      <sz val="9"/>
      <name val="Calibri"/>
      <family val="0"/>
    </font>
    <font>
      <sz val="9"/>
      <color rgb="FFFF0000"/>
      <name val="Calibri"/>
      <family val="0"/>
    </font>
    <font>
      <sz val="9"/>
      <color rgb="FFFF0000"/>
      <name val="仿宋_GB2312"/>
      <family val="3"/>
    </font>
    <font>
      <sz val="9"/>
      <color theme="1"/>
      <name val="Calibri"/>
      <family val="0"/>
    </font>
    <font>
      <sz val="9"/>
      <color theme="1"/>
      <name val="仿宋_GB2312"/>
      <family val="3"/>
    </font>
    <font>
      <sz val="11"/>
      <color theme="1"/>
      <name val="宋体"/>
      <family val="0"/>
    </font>
    <font>
      <sz val="11"/>
      <color rgb="FFFF0000"/>
      <name val="宋体"/>
      <family val="0"/>
    </font>
    <font>
      <b/>
      <sz val="8"/>
      <name val="宋体"/>
      <family val="2"/>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8"/>
      </right>
      <top style="thin">
        <color indexed="23"/>
      </top>
      <bottom style="thin">
        <color indexed="8"/>
      </bottom>
    </border>
    <border>
      <left style="thin">
        <color indexed="8"/>
      </left>
      <right style="thin">
        <color indexed="8"/>
      </right>
      <top style="thin">
        <color indexed="23"/>
      </top>
      <bottom style="thin">
        <color indexed="8"/>
      </bottom>
    </border>
    <border>
      <left style="thin">
        <color indexed="2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8"/>
      </right>
      <top/>
      <bottom style="thin">
        <color indexed="8"/>
      </bottom>
    </border>
    <border>
      <left style="thin">
        <color indexed="8"/>
      </left>
      <right style="thin">
        <color indexed="8"/>
      </right>
      <top/>
      <bottom style="thin">
        <color indexed="8"/>
      </bottom>
    </border>
    <border>
      <left style="thin">
        <color indexed="23"/>
      </left>
      <right style="thin">
        <color indexed="8"/>
      </right>
      <top style="thin">
        <color indexed="8"/>
      </top>
      <bottom style="thin">
        <color indexed="23"/>
      </bottom>
    </border>
    <border>
      <left style="thin">
        <color indexed="8"/>
      </left>
      <right style="thin">
        <color indexed="8"/>
      </right>
      <top style="thin">
        <color indexed="8"/>
      </top>
      <bottom style="thin">
        <color indexed="23"/>
      </bottom>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style="thin"/>
      <right/>
      <top/>
      <bottom style="thin"/>
    </border>
    <border>
      <left style="thin"/>
      <right style="thin"/>
      <top/>
      <bottom/>
    </border>
    <border>
      <left style="thin"/>
      <right>
        <color indexed="63"/>
      </right>
      <top style="thin"/>
      <bottom style="thin"/>
    </border>
    <border>
      <left>
        <color indexed="63"/>
      </left>
      <right>
        <color indexed="63"/>
      </right>
      <top style="thin"/>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53" fillId="2" borderId="0" applyNumberFormat="0" applyBorder="0" applyAlignment="0" applyProtection="0"/>
    <xf numFmtId="0" fontId="54"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53" fillId="4" borderId="0" applyNumberFormat="0" applyBorder="0" applyAlignment="0" applyProtection="0"/>
    <xf numFmtId="0" fontId="55" fillId="5" borderId="0" applyNumberFormat="0" applyBorder="0" applyAlignment="0" applyProtection="0"/>
    <xf numFmtId="43" fontId="0"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53"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53" fillId="17" borderId="0" applyNumberFormat="0" applyBorder="0" applyAlignment="0" applyProtection="0"/>
    <xf numFmtId="0" fontId="56"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6" fillId="23" borderId="0" applyNumberFormat="0" applyBorder="0" applyAlignment="0" applyProtection="0"/>
    <xf numFmtId="0" fontId="0" fillId="0" borderId="0">
      <alignment/>
      <protection/>
    </xf>
    <xf numFmtId="0" fontId="56"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6" fillId="27" borderId="0" applyNumberFormat="0" applyBorder="0" applyAlignment="0" applyProtection="0"/>
    <xf numFmtId="0" fontId="0" fillId="0" borderId="0">
      <alignment vertical="center"/>
      <protection/>
    </xf>
    <xf numFmtId="0" fontId="53"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21" fillId="0" borderId="0">
      <alignment/>
      <protection/>
    </xf>
    <xf numFmtId="0" fontId="0" fillId="0" borderId="0">
      <alignment/>
      <protection/>
    </xf>
    <xf numFmtId="0" fontId="53" fillId="31" borderId="0" applyNumberFormat="0" applyBorder="0" applyAlignment="0" applyProtection="0"/>
    <xf numFmtId="0" fontId="56"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176" fontId="5"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485">
    <xf numFmtId="0" fontId="0" fillId="0" borderId="0" xfId="0" applyAlignment="1">
      <alignment/>
    </xf>
    <xf numFmtId="0" fontId="2" fillId="33" borderId="0" xfId="0" applyFont="1" applyFill="1" applyBorder="1" applyAlignment="1">
      <alignment/>
    </xf>
    <xf numFmtId="0" fontId="72" fillId="33" borderId="0" xfId="0" applyFont="1" applyFill="1" applyBorder="1" applyAlignment="1">
      <alignment/>
    </xf>
    <xf numFmtId="0" fontId="3" fillId="33" borderId="0" xfId="0" applyFont="1" applyFill="1" applyBorder="1" applyAlignment="1">
      <alignment/>
    </xf>
    <xf numFmtId="0" fontId="4" fillId="33" borderId="0" xfId="62" applyFont="1" applyFill="1" applyAlignment="1">
      <alignment horizontal="center" vertical="center"/>
      <protection/>
    </xf>
    <xf numFmtId="0" fontId="72" fillId="33" borderId="0" xfId="0" applyFont="1" applyFill="1" applyBorder="1" applyAlignment="1">
      <alignment horizontal="right" vertical="center"/>
    </xf>
    <xf numFmtId="0" fontId="73" fillId="33" borderId="10" xfId="0" applyFont="1" applyFill="1" applyBorder="1" applyAlignment="1">
      <alignment horizontal="center" vertical="center"/>
    </xf>
    <xf numFmtId="0" fontId="73" fillId="33" borderId="10" xfId="0" applyFont="1" applyFill="1" applyBorder="1" applyAlignment="1">
      <alignment vertical="center"/>
    </xf>
    <xf numFmtId="0" fontId="73" fillId="33" borderId="10" xfId="0" applyFont="1" applyFill="1" applyBorder="1" applyAlignment="1">
      <alignment horizontal="left" vertical="center"/>
    </xf>
    <xf numFmtId="177" fontId="6" fillId="34" borderId="11" xfId="0" applyNumberFormat="1" applyFont="1" applyFill="1" applyBorder="1" applyAlignment="1">
      <alignment horizontal="right" vertical="center"/>
    </xf>
    <xf numFmtId="177" fontId="6" fillId="34"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177" fontId="6" fillId="34" borderId="14" xfId="0" applyNumberFormat="1" applyFont="1" applyFill="1" applyBorder="1" applyAlignment="1">
      <alignment horizontal="right" vertical="center"/>
    </xf>
    <xf numFmtId="49" fontId="73" fillId="33" borderId="10" xfId="0" applyNumberFormat="1" applyFont="1" applyFill="1" applyBorder="1" applyAlignment="1">
      <alignment horizontal="right" vertical="center"/>
    </xf>
    <xf numFmtId="0" fontId="72" fillId="33" borderId="10" xfId="0" applyFont="1" applyFill="1" applyBorder="1" applyAlignment="1">
      <alignment/>
    </xf>
    <xf numFmtId="178" fontId="7" fillId="34" borderId="15" xfId="0" applyNumberFormat="1" applyFont="1" applyFill="1" applyBorder="1" applyAlignment="1">
      <alignment horizontal="right" vertical="center"/>
    </xf>
    <xf numFmtId="178" fontId="7" fillId="34" borderId="16" xfId="0" applyNumberFormat="1" applyFont="1" applyFill="1" applyBorder="1" applyAlignment="1">
      <alignment horizontal="right" vertical="center"/>
    </xf>
    <xf numFmtId="178" fontId="7" fillId="34" borderId="13" xfId="0" applyNumberFormat="1" applyFont="1" applyFill="1" applyBorder="1" applyAlignment="1">
      <alignment horizontal="right" vertical="center"/>
    </xf>
    <xf numFmtId="178" fontId="7" fillId="34" borderId="14" xfId="0" applyNumberFormat="1" applyFont="1" applyFill="1" applyBorder="1" applyAlignment="1">
      <alignment horizontal="right" vertical="center"/>
    </xf>
    <xf numFmtId="178" fontId="7" fillId="34" borderId="17" xfId="0" applyNumberFormat="1" applyFont="1" applyFill="1" applyBorder="1" applyAlignment="1">
      <alignment horizontal="right" vertical="center"/>
    </xf>
    <xf numFmtId="178" fontId="7" fillId="34" borderId="18" xfId="0" applyNumberFormat="1" applyFont="1" applyFill="1" applyBorder="1" applyAlignment="1">
      <alignment horizontal="right" vertical="center"/>
    </xf>
    <xf numFmtId="0" fontId="73" fillId="33" borderId="10" xfId="0" applyFont="1" applyFill="1" applyBorder="1" applyAlignment="1">
      <alignment horizontal="right" vertical="center"/>
    </xf>
    <xf numFmtId="0" fontId="4" fillId="33" borderId="0" xfId="0" applyFont="1" applyFill="1" applyBorder="1" applyAlignment="1">
      <alignment horizontal="center" vertical="center"/>
    </xf>
    <xf numFmtId="0" fontId="73" fillId="33" borderId="10" xfId="0" applyFont="1" applyFill="1" applyBorder="1" applyAlignment="1">
      <alignment horizontal="center" vertical="center" wrapText="1"/>
    </xf>
    <xf numFmtId="178" fontId="74" fillId="33" borderId="10" xfId="0" applyNumberFormat="1" applyFont="1" applyFill="1" applyBorder="1" applyAlignment="1">
      <alignment horizontal="right" vertical="center"/>
    </xf>
    <xf numFmtId="0" fontId="75" fillId="0" borderId="10"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76" fillId="0" borderId="10" xfId="0" applyFont="1" applyFill="1" applyBorder="1" applyAlignment="1">
      <alignment horizontal="left" vertical="center" wrapText="1" indent="2"/>
    </xf>
    <xf numFmtId="0" fontId="76" fillId="0" borderId="14" xfId="0" applyFont="1" applyFill="1" applyBorder="1" applyAlignment="1">
      <alignment horizontal="left" vertical="center" wrapText="1"/>
    </xf>
    <xf numFmtId="0" fontId="76" fillId="0" borderId="14" xfId="0" applyFont="1" applyFill="1" applyBorder="1" applyAlignment="1">
      <alignment horizontal="left" vertical="center" wrapText="1" indent="2"/>
    </xf>
    <xf numFmtId="0" fontId="75" fillId="0" borderId="14" xfId="0" applyFont="1" applyFill="1" applyBorder="1" applyAlignment="1">
      <alignment horizontal="left" vertical="center" wrapText="1"/>
    </xf>
    <xf numFmtId="0" fontId="73" fillId="33" borderId="10" xfId="0" applyFont="1" applyFill="1" applyBorder="1" applyAlignment="1">
      <alignment horizontal="justify" vertical="center"/>
    </xf>
    <xf numFmtId="178" fontId="73" fillId="33" borderId="10" xfId="0" applyNumberFormat="1" applyFont="1" applyFill="1" applyBorder="1" applyAlignment="1">
      <alignment horizontal="right" vertical="center"/>
    </xf>
    <xf numFmtId="179" fontId="73" fillId="33" borderId="10" xfId="0" applyNumberFormat="1" applyFont="1" applyFill="1" applyBorder="1" applyAlignment="1">
      <alignment horizontal="right" vertical="center"/>
    </xf>
    <xf numFmtId="0" fontId="11" fillId="33"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indent="1"/>
    </xf>
    <xf numFmtId="0" fontId="1" fillId="0" borderId="10" xfId="0" applyFont="1" applyFill="1" applyBorder="1" applyAlignment="1">
      <alignment horizontal="left" vertical="center" wrapText="1" indent="1"/>
    </xf>
    <xf numFmtId="0" fontId="72" fillId="33" borderId="0" xfId="0" applyFont="1" applyFill="1" applyBorder="1" applyAlignment="1">
      <alignment wrapText="1"/>
    </xf>
    <xf numFmtId="0" fontId="4" fillId="33" borderId="0" xfId="0" applyFont="1" applyFill="1" applyAlignment="1">
      <alignment horizontal="center" vertical="center"/>
    </xf>
    <xf numFmtId="0" fontId="73" fillId="33" borderId="10" xfId="0" applyFont="1" applyFill="1" applyBorder="1" applyAlignment="1">
      <alignment vertical="center" wrapText="1"/>
    </xf>
    <xf numFmtId="0" fontId="74" fillId="33" borderId="10" xfId="0" applyFont="1" applyFill="1" applyBorder="1" applyAlignment="1">
      <alignment horizontal="right" vertical="center"/>
    </xf>
    <xf numFmtId="0" fontId="73" fillId="33" borderId="10" xfId="0" applyFont="1" applyFill="1" applyBorder="1" applyAlignment="1">
      <alignment horizontal="left" vertical="center" wrapText="1"/>
    </xf>
    <xf numFmtId="0" fontId="72" fillId="0" borderId="0" xfId="0" applyFont="1" applyFill="1" applyAlignment="1">
      <alignment vertical="center"/>
    </xf>
    <xf numFmtId="0" fontId="2" fillId="0" borderId="0" xfId="0" applyFont="1" applyFill="1" applyAlignment="1">
      <alignment vertical="center"/>
    </xf>
    <xf numFmtId="0" fontId="77" fillId="0" borderId="0" xfId="0" applyFont="1" applyFill="1" applyAlignment="1">
      <alignment vertical="center"/>
    </xf>
    <xf numFmtId="0" fontId="72" fillId="0" borderId="0" xfId="0" applyFont="1" applyFill="1" applyAlignment="1">
      <alignment vertical="center" wrapText="1"/>
    </xf>
    <xf numFmtId="0" fontId="3"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72" fillId="0" borderId="0" xfId="0" applyFont="1" applyFill="1" applyAlignment="1">
      <alignment horizontal="right" vertical="center" wrapText="1"/>
    </xf>
    <xf numFmtId="0" fontId="77" fillId="0" borderId="19" xfId="0" applyFont="1" applyFill="1" applyBorder="1" applyAlignment="1">
      <alignment horizontal="center" vertical="center"/>
    </xf>
    <xf numFmtId="0" fontId="77" fillId="0" borderId="19" xfId="0" applyFont="1" applyFill="1" applyBorder="1" applyAlignment="1">
      <alignment horizontal="center" vertical="center" wrapText="1"/>
    </xf>
    <xf numFmtId="0" fontId="77" fillId="0" borderId="20" xfId="0" applyFont="1" applyFill="1" applyBorder="1" applyAlignment="1">
      <alignment horizontal="center" vertical="center" wrapText="1"/>
    </xf>
    <xf numFmtId="0" fontId="77" fillId="0" borderId="21" xfId="0" applyFont="1" applyFill="1" applyBorder="1" applyAlignment="1">
      <alignment horizontal="center" vertical="center"/>
    </xf>
    <xf numFmtId="0" fontId="77" fillId="0" borderId="21" xfId="0" applyFont="1" applyFill="1" applyBorder="1" applyAlignment="1">
      <alignment horizontal="center" vertical="center" wrapText="1"/>
    </xf>
    <xf numFmtId="0" fontId="72" fillId="0" borderId="21" xfId="0" applyFont="1" applyFill="1" applyBorder="1" applyAlignment="1">
      <alignment horizontal="center" vertical="center"/>
    </xf>
    <xf numFmtId="0" fontId="77" fillId="0" borderId="22" xfId="0" applyFont="1" applyFill="1" applyBorder="1" applyAlignment="1">
      <alignment horizontal="center" vertical="center" wrapText="1"/>
    </xf>
    <xf numFmtId="3" fontId="72" fillId="0" borderId="10" xfId="0" applyNumberFormat="1" applyFont="1" applyFill="1" applyBorder="1" applyAlignment="1" applyProtection="1">
      <alignment vertical="center"/>
      <protection/>
    </xf>
    <xf numFmtId="0" fontId="13" fillId="0" borderId="10" xfId="67" applyFont="1" applyFill="1" applyBorder="1" applyAlignment="1">
      <alignment vertical="center" wrapText="1"/>
      <protection/>
    </xf>
    <xf numFmtId="3" fontId="72" fillId="0" borderId="10" xfId="0" applyNumberFormat="1" applyFont="1" applyFill="1" applyBorder="1" applyAlignment="1" applyProtection="1">
      <alignment horizontal="left" vertical="center"/>
      <protection/>
    </xf>
    <xf numFmtId="0" fontId="72" fillId="0" borderId="10" xfId="0" applyFont="1" applyFill="1" applyBorder="1" applyAlignment="1">
      <alignment horizontal="left" vertical="center"/>
    </xf>
    <xf numFmtId="0" fontId="72" fillId="0" borderId="10" xfId="70" applyFont="1" applyFill="1" applyBorder="1" applyAlignment="1">
      <alignment vertical="center" wrapText="1"/>
      <protection/>
    </xf>
    <xf numFmtId="0" fontId="72" fillId="0" borderId="10" xfId="0" applyFont="1" applyFill="1" applyBorder="1" applyAlignment="1">
      <alignment vertical="center"/>
    </xf>
    <xf numFmtId="0" fontId="77" fillId="0" borderId="10" xfId="0" applyFont="1" applyFill="1" applyBorder="1" applyAlignment="1">
      <alignment horizontal="distributed" vertical="center"/>
    </xf>
    <xf numFmtId="0" fontId="2" fillId="33" borderId="0" xfId="0" applyFont="1" applyFill="1" applyAlignment="1">
      <alignment/>
    </xf>
    <xf numFmtId="0" fontId="72" fillId="33" borderId="0" xfId="0" applyFont="1" applyFill="1" applyAlignment="1">
      <alignment/>
    </xf>
    <xf numFmtId="0" fontId="72" fillId="33" borderId="0" xfId="0" applyFont="1" applyFill="1" applyAlignment="1">
      <alignment wrapText="1"/>
    </xf>
    <xf numFmtId="0" fontId="3" fillId="33" borderId="0" xfId="0" applyFont="1" applyFill="1" applyAlignment="1">
      <alignment/>
    </xf>
    <xf numFmtId="0" fontId="4" fillId="33" borderId="0" xfId="0" applyFont="1" applyFill="1" applyAlignment="1">
      <alignment horizontal="center" vertical="center" wrapText="1"/>
    </xf>
    <xf numFmtId="0" fontId="72" fillId="33" borderId="0" xfId="0" applyFont="1" applyFill="1" applyBorder="1" applyAlignment="1">
      <alignment/>
    </xf>
    <xf numFmtId="0" fontId="72" fillId="33" borderId="0" xfId="0" applyFont="1" applyFill="1" applyBorder="1" applyAlignment="1">
      <alignment horizontal="right" wrapText="1"/>
    </xf>
    <xf numFmtId="0" fontId="77" fillId="33" borderId="10" xfId="0" applyFont="1" applyFill="1" applyBorder="1" applyAlignment="1">
      <alignment horizontal="center" vertical="center" wrapText="1"/>
    </xf>
    <xf numFmtId="0" fontId="12" fillId="33" borderId="10" xfId="70" applyFont="1" applyFill="1" applyBorder="1" applyAlignment="1">
      <alignment horizontal="center" vertical="center" wrapText="1"/>
      <protection/>
    </xf>
    <xf numFmtId="3" fontId="72" fillId="33" borderId="10" xfId="0" applyNumberFormat="1" applyFont="1" applyFill="1" applyBorder="1" applyAlignment="1" applyProtection="1">
      <alignment vertical="center"/>
      <protection/>
    </xf>
    <xf numFmtId="0" fontId="72" fillId="33" borderId="10" xfId="67" applyFont="1" applyFill="1" applyBorder="1" applyAlignment="1">
      <alignment wrapText="1"/>
      <protection/>
    </xf>
    <xf numFmtId="0" fontId="72" fillId="33" borderId="10" xfId="67" applyFont="1" applyFill="1" applyBorder="1" applyAlignment="1">
      <alignment horizontal="center" vertical="center" wrapText="1"/>
      <protection/>
    </xf>
    <xf numFmtId="0" fontId="72" fillId="33" borderId="10" xfId="0" applyFont="1" applyFill="1" applyBorder="1" applyAlignment="1">
      <alignment vertical="center"/>
    </xf>
    <xf numFmtId="0" fontId="72" fillId="33" borderId="10" xfId="67" applyFont="1" applyFill="1" applyBorder="1" applyAlignment="1">
      <alignment vertical="center" wrapText="1"/>
      <protection/>
    </xf>
    <xf numFmtId="0" fontId="77" fillId="33" borderId="10" xfId="0" applyFont="1" applyFill="1" applyBorder="1" applyAlignment="1">
      <alignment horizontal="distributed" vertical="center"/>
    </xf>
    <xf numFmtId="49" fontId="72" fillId="33" borderId="10" xfId="66" applyNumberFormat="1" applyFont="1" applyFill="1" applyBorder="1" applyAlignment="1" applyProtection="1">
      <alignment horizontal="distributed" vertical="center" wrapText="1"/>
      <protection/>
    </xf>
    <xf numFmtId="9" fontId="72" fillId="0" borderId="0" xfId="0" applyNumberFormat="1" applyFont="1" applyFill="1" applyAlignment="1">
      <alignment vertical="center"/>
    </xf>
    <xf numFmtId="0" fontId="3" fillId="0" borderId="0" xfId="0" applyFont="1" applyFill="1" applyAlignment="1">
      <alignment/>
    </xf>
    <xf numFmtId="9" fontId="3" fillId="0" borderId="0" xfId="0" applyNumberFormat="1" applyFont="1" applyFill="1" applyAlignment="1">
      <alignment/>
    </xf>
    <xf numFmtId="0" fontId="77" fillId="0" borderId="10" xfId="0" applyFont="1" applyFill="1" applyBorder="1" applyAlignment="1">
      <alignment horizontal="center" vertical="center"/>
    </xf>
    <xf numFmtId="0" fontId="77" fillId="0" borderId="10" xfId="0" applyFont="1" applyFill="1" applyBorder="1" applyAlignment="1">
      <alignment horizontal="center" vertical="center" wrapText="1"/>
    </xf>
    <xf numFmtId="0" fontId="77" fillId="0" borderId="23" xfId="0" applyFont="1" applyFill="1" applyBorder="1" applyAlignment="1">
      <alignment horizontal="center" vertical="center" wrapText="1"/>
    </xf>
    <xf numFmtId="0" fontId="77" fillId="0" borderId="24" xfId="0" applyFont="1" applyFill="1" applyBorder="1" applyAlignment="1">
      <alignment horizontal="center" vertical="center" wrapText="1"/>
    </xf>
    <xf numFmtId="0" fontId="77" fillId="0" borderId="25" xfId="0" applyFont="1" applyFill="1" applyBorder="1" applyAlignment="1">
      <alignment horizontal="center" vertical="center" wrapText="1"/>
    </xf>
    <xf numFmtId="9" fontId="12" fillId="0" borderId="10" xfId="70" applyNumberFormat="1" applyFont="1" applyFill="1" applyBorder="1" applyAlignment="1">
      <alignment horizontal="center" vertical="center" wrapText="1"/>
      <protection/>
    </xf>
    <xf numFmtId="3" fontId="72" fillId="0" borderId="10" xfId="67" applyNumberFormat="1" applyFont="1" applyFill="1" applyBorder="1" applyAlignment="1" applyProtection="1">
      <alignment vertical="center"/>
      <protection/>
    </xf>
    <xf numFmtId="9" fontId="72" fillId="0" borderId="10" xfId="67" applyNumberFormat="1" applyFont="1" applyFill="1" applyBorder="1" applyAlignment="1" applyProtection="1">
      <alignment vertical="center"/>
      <protection/>
    </xf>
    <xf numFmtId="0" fontId="72" fillId="0" borderId="10" xfId="67" applyFont="1" applyFill="1" applyBorder="1" applyAlignment="1">
      <alignment vertical="center"/>
      <protection/>
    </xf>
    <xf numFmtId="3" fontId="72" fillId="0" borderId="10" xfId="67" applyNumberFormat="1" applyFont="1" applyFill="1" applyBorder="1" applyAlignment="1" applyProtection="1">
      <alignment horizontal="left" vertical="center"/>
      <protection/>
    </xf>
    <xf numFmtId="180" fontId="1" fillId="0" borderId="10" xfId="76" applyNumberFormat="1" applyFont="1" applyFill="1" applyBorder="1" applyAlignment="1">
      <alignment vertical="center" wrapText="1"/>
      <protection/>
    </xf>
    <xf numFmtId="0" fontId="72" fillId="0" borderId="10" xfId="62" applyFont="1" applyFill="1" applyBorder="1" applyAlignment="1">
      <alignment vertical="center" wrapText="1"/>
      <protection/>
    </xf>
    <xf numFmtId="180" fontId="1" fillId="0" borderId="10" xfId="76" applyNumberFormat="1" applyFont="1" applyFill="1" applyBorder="1" applyAlignment="1">
      <alignment horizontal="right" vertical="center" wrapText="1"/>
      <protection/>
    </xf>
    <xf numFmtId="0" fontId="72" fillId="0" borderId="10" xfId="67" applyFont="1" applyFill="1" applyBorder="1" applyAlignment="1">
      <alignment horizontal="left" vertical="center"/>
      <protection/>
    </xf>
    <xf numFmtId="0" fontId="77" fillId="0" borderId="10" xfId="0" applyFont="1" applyFill="1" applyBorder="1" applyAlignment="1">
      <alignment vertical="center"/>
    </xf>
    <xf numFmtId="0" fontId="77" fillId="0" borderId="10" xfId="67" applyFont="1" applyFill="1" applyBorder="1" applyAlignment="1">
      <alignment vertical="center"/>
      <protection/>
    </xf>
    <xf numFmtId="0" fontId="72" fillId="0" borderId="10" xfId="67" applyFont="1" applyFill="1" applyBorder="1" applyAlignment="1">
      <alignment horizontal="left" vertical="center" indent="3"/>
      <protection/>
    </xf>
    <xf numFmtId="9" fontId="72" fillId="0" borderId="0" xfId="0" applyNumberFormat="1" applyFont="1" applyFill="1" applyAlignment="1">
      <alignment horizontal="right" vertical="center"/>
    </xf>
    <xf numFmtId="9" fontId="72" fillId="0" borderId="10" xfId="67" applyNumberFormat="1" applyFont="1" applyFill="1" applyBorder="1" applyAlignment="1">
      <alignment vertical="center"/>
      <protection/>
    </xf>
    <xf numFmtId="180" fontId="72" fillId="0" borderId="10" xfId="67" applyNumberFormat="1" applyFont="1" applyFill="1" applyBorder="1" applyAlignment="1">
      <alignment horizontal="right" vertical="center"/>
      <protection/>
    </xf>
    <xf numFmtId="0" fontId="77" fillId="0" borderId="10" xfId="67" applyFont="1" applyFill="1" applyBorder="1" applyAlignment="1">
      <alignment horizontal="distributed" vertical="center"/>
      <protection/>
    </xf>
    <xf numFmtId="180" fontId="72" fillId="0" borderId="10" xfId="67" applyNumberFormat="1" applyFont="1" applyFill="1" applyBorder="1" applyAlignment="1">
      <alignment vertical="center"/>
      <protection/>
    </xf>
    <xf numFmtId="0" fontId="14" fillId="0" borderId="10" xfId="67" applyFont="1" applyFill="1" applyBorder="1" applyAlignment="1">
      <alignment horizontal="right" vertical="center"/>
      <protection/>
    </xf>
    <xf numFmtId="1" fontId="72" fillId="0" borderId="10" xfId="67" applyNumberFormat="1" applyFont="1" applyFill="1" applyBorder="1" applyAlignment="1" applyProtection="1">
      <alignment vertical="center"/>
      <protection locked="0"/>
    </xf>
    <xf numFmtId="1" fontId="72" fillId="0" borderId="10" xfId="0" applyNumberFormat="1" applyFont="1" applyFill="1" applyBorder="1" applyAlignment="1" applyProtection="1">
      <alignment vertical="center"/>
      <protection locked="0"/>
    </xf>
    <xf numFmtId="180" fontId="72" fillId="0" borderId="0" xfId="0" applyNumberFormat="1" applyFont="1" applyFill="1" applyAlignment="1">
      <alignment vertical="center"/>
    </xf>
    <xf numFmtId="0" fontId="0" fillId="33" borderId="0" xfId="70" applyFont="1" applyFill="1" applyAlignment="1">
      <alignment vertical="center"/>
      <protection/>
    </xf>
    <xf numFmtId="0" fontId="3" fillId="33" borderId="0" xfId="70" applyFont="1" applyFill="1" applyAlignment="1">
      <alignment vertical="center"/>
      <protection/>
    </xf>
    <xf numFmtId="0" fontId="1" fillId="33" borderId="0" xfId="70" applyFont="1" applyFill="1" applyAlignment="1">
      <alignment vertical="center"/>
      <protection/>
    </xf>
    <xf numFmtId="0" fontId="12" fillId="33" borderId="0" xfId="75" applyFont="1" applyFill="1" applyAlignment="1">
      <alignment/>
      <protection/>
    </xf>
    <xf numFmtId="0" fontId="0" fillId="33" borderId="0" xfId="75" applyFont="1" applyFill="1" applyAlignment="1">
      <alignment horizontal="center"/>
      <protection/>
    </xf>
    <xf numFmtId="0" fontId="0" fillId="33" borderId="0" xfId="75" applyFont="1" applyFill="1" applyAlignment="1">
      <alignment/>
      <protection/>
    </xf>
    <xf numFmtId="0" fontId="0" fillId="33" borderId="0" xfId="75" applyFont="1" applyFill="1" applyAlignment="1">
      <alignment wrapText="1"/>
      <protection/>
    </xf>
    <xf numFmtId="0" fontId="0" fillId="33" borderId="0" xfId="75" applyFill="1" applyAlignment="1">
      <alignment/>
      <protection/>
    </xf>
    <xf numFmtId="0" fontId="3" fillId="33" borderId="0" xfId="0" applyFont="1" applyFill="1" applyAlignment="1">
      <alignment vertical="center"/>
    </xf>
    <xf numFmtId="0" fontId="0" fillId="33" borderId="0" xfId="70" applyFont="1" applyFill="1" applyAlignment="1">
      <alignment vertical="center" wrapText="1"/>
      <protection/>
    </xf>
    <xf numFmtId="0" fontId="4" fillId="33" borderId="0" xfId="70" applyFont="1" applyFill="1" applyAlignment="1">
      <alignment horizontal="center" vertical="center"/>
      <protection/>
    </xf>
    <xf numFmtId="0" fontId="1" fillId="33" borderId="0" xfId="70" applyFont="1" applyFill="1" applyAlignment="1">
      <alignment horizontal="center" vertical="center"/>
      <protection/>
    </xf>
    <xf numFmtId="0" fontId="1" fillId="33" borderId="26" xfId="70" applyFont="1" applyFill="1" applyBorder="1" applyAlignment="1">
      <alignment horizontal="right" vertical="center" wrapText="1"/>
      <protection/>
    </xf>
    <xf numFmtId="49" fontId="15" fillId="33" borderId="27" xfId="0" applyNumberFormat="1" applyFont="1" applyFill="1" applyBorder="1" applyAlignment="1">
      <alignment horizontal="center" vertical="center"/>
    </xf>
    <xf numFmtId="49" fontId="15" fillId="33" borderId="20" xfId="0" applyNumberFormat="1" applyFont="1" applyFill="1" applyBorder="1" applyAlignment="1">
      <alignment horizontal="center" vertical="center"/>
    </xf>
    <xf numFmtId="49" fontId="15" fillId="33" borderId="19" xfId="0" applyNumberFormat="1" applyFont="1" applyFill="1" applyBorder="1" applyAlignment="1">
      <alignment horizontal="center" vertical="center"/>
    </xf>
    <xf numFmtId="0" fontId="12" fillId="33" borderId="19" xfId="70" applyFont="1" applyFill="1" applyBorder="1" applyAlignment="1">
      <alignment horizontal="center" vertical="center" wrapText="1"/>
      <protection/>
    </xf>
    <xf numFmtId="0" fontId="12" fillId="33" borderId="23" xfId="70" applyFont="1" applyFill="1" applyBorder="1" applyAlignment="1">
      <alignment horizontal="center" vertical="center"/>
      <protection/>
    </xf>
    <xf numFmtId="0" fontId="12" fillId="33" borderId="24" xfId="70" applyFont="1" applyFill="1" applyBorder="1" applyAlignment="1">
      <alignment horizontal="center" vertical="center"/>
      <protection/>
    </xf>
    <xf numFmtId="0" fontId="12" fillId="33" borderId="25" xfId="70" applyFont="1" applyFill="1" applyBorder="1" applyAlignment="1">
      <alignment horizontal="center" vertical="center"/>
      <protection/>
    </xf>
    <xf numFmtId="49" fontId="15" fillId="33" borderId="28" xfId="0" applyNumberFormat="1" applyFont="1" applyFill="1" applyBorder="1" applyAlignment="1">
      <alignment horizontal="center" vertical="center"/>
    </xf>
    <xf numFmtId="49" fontId="15" fillId="33" borderId="22" xfId="0" applyNumberFormat="1" applyFont="1" applyFill="1" applyBorder="1" applyAlignment="1">
      <alignment horizontal="center" vertical="center"/>
    </xf>
    <xf numFmtId="49" fontId="15" fillId="33" borderId="21" xfId="0" applyNumberFormat="1" applyFont="1" applyFill="1" applyBorder="1" applyAlignment="1">
      <alignment horizontal="center" vertical="center"/>
    </xf>
    <xf numFmtId="0" fontId="12" fillId="33" borderId="21" xfId="70" applyFont="1" applyFill="1" applyBorder="1" applyAlignment="1">
      <alignment horizontal="center" vertical="center" wrapText="1"/>
      <protection/>
    </xf>
    <xf numFmtId="0" fontId="12" fillId="33" borderId="10" xfId="70" applyFont="1" applyFill="1" applyBorder="1" applyAlignment="1">
      <alignment horizontal="center" vertical="center"/>
      <protection/>
    </xf>
    <xf numFmtId="49" fontId="15" fillId="33" borderId="10" xfId="0" applyNumberFormat="1" applyFont="1" applyFill="1" applyBorder="1" applyAlignment="1">
      <alignment horizontal="left" vertical="center"/>
    </xf>
    <xf numFmtId="0" fontId="15" fillId="33" borderId="10" xfId="0" applyFont="1" applyFill="1" applyBorder="1" applyAlignment="1">
      <alignment horizontal="left" vertical="center"/>
    </xf>
    <xf numFmtId="0" fontId="15" fillId="33" borderId="28" xfId="0" applyFont="1" applyFill="1" applyBorder="1" applyAlignment="1">
      <alignment horizontal="right" vertical="center"/>
    </xf>
    <xf numFmtId="0" fontId="78" fillId="0" borderId="28" xfId="67" applyNumberFormat="1" applyFont="1" applyFill="1" applyBorder="1" applyAlignment="1">
      <alignment horizontal="right" vertical="center" wrapText="1" shrinkToFit="1"/>
      <protection/>
    </xf>
    <xf numFmtId="0" fontId="77" fillId="33" borderId="10" xfId="62" applyFont="1" applyFill="1" applyBorder="1" applyAlignment="1">
      <alignment horizontal="right" vertical="center"/>
      <protection/>
    </xf>
    <xf numFmtId="9" fontId="77" fillId="0" borderId="10" xfId="62" applyNumberFormat="1" applyFont="1" applyFill="1" applyBorder="1" applyAlignment="1">
      <alignment horizontal="right" vertical="center" wrapText="1"/>
      <protection/>
    </xf>
    <xf numFmtId="49" fontId="15" fillId="33" borderId="10" xfId="0" applyNumberFormat="1" applyFont="1" applyFill="1" applyBorder="1" applyAlignment="1">
      <alignment horizontal="center" vertical="center" wrapText="1"/>
    </xf>
    <xf numFmtId="49" fontId="15" fillId="33" borderId="10" xfId="0" applyNumberFormat="1" applyFont="1" applyFill="1" applyBorder="1" applyAlignment="1">
      <alignment horizontal="left" vertical="center" wrapText="1" shrinkToFit="1"/>
    </xf>
    <xf numFmtId="49" fontId="78" fillId="0" borderId="28" xfId="67" applyNumberFormat="1" applyFont="1" applyFill="1" applyBorder="1" applyAlignment="1">
      <alignment horizontal="right" vertical="center" wrapText="1" shrinkToFit="1"/>
      <protection/>
    </xf>
    <xf numFmtId="0" fontId="12" fillId="33" borderId="23" xfId="75" applyNumberFormat="1" applyFont="1" applyFill="1" applyBorder="1" applyAlignment="1" applyProtection="1">
      <alignment horizontal="center" vertical="center"/>
      <protection/>
    </xf>
    <xf numFmtId="0" fontId="12" fillId="33" borderId="25" xfId="75" applyNumberFormat="1" applyFont="1" applyFill="1" applyBorder="1" applyAlignment="1" applyProtection="1">
      <alignment horizontal="center" vertical="center"/>
      <protection/>
    </xf>
    <xf numFmtId="0" fontId="12" fillId="33" borderId="10" xfId="75" applyNumberFormat="1" applyFont="1" applyFill="1" applyBorder="1" applyAlignment="1" applyProtection="1">
      <alignment horizontal="center" vertical="center"/>
      <protection/>
    </xf>
    <xf numFmtId="0" fontId="16" fillId="0" borderId="0" xfId="72" applyFont="1" applyFill="1">
      <alignment/>
      <protection/>
    </xf>
    <xf numFmtId="0" fontId="72" fillId="0" borderId="0" xfId="72" applyFont="1" applyFill="1">
      <alignment/>
      <protection/>
    </xf>
    <xf numFmtId="0" fontId="60" fillId="0" borderId="0" xfId="72" applyFont="1" applyFill="1">
      <alignment/>
      <protection/>
    </xf>
    <xf numFmtId="0" fontId="16" fillId="0" borderId="0" xfId="72" applyNumberFormat="1" applyFont="1" applyFill="1" applyAlignment="1" applyProtection="1">
      <alignment vertical="center"/>
      <protection/>
    </xf>
    <xf numFmtId="0" fontId="16" fillId="0" borderId="0" xfId="72" applyNumberFormat="1" applyFont="1" applyFill="1" applyAlignment="1" applyProtection="1">
      <alignment horizontal="center" vertical="center"/>
      <protection/>
    </xf>
    <xf numFmtId="0" fontId="72" fillId="0" borderId="0" xfId="72" applyNumberFormat="1" applyFont="1" applyFill="1" applyAlignment="1" applyProtection="1">
      <alignment horizontal="right" vertical="center"/>
      <protection/>
    </xf>
    <xf numFmtId="0" fontId="72" fillId="0" borderId="26" xfId="72" applyNumberFormat="1" applyFont="1" applyFill="1" applyBorder="1" applyAlignment="1" applyProtection="1">
      <alignment horizontal="center" vertical="center"/>
      <protection/>
    </xf>
    <xf numFmtId="0" fontId="72" fillId="0" borderId="19" xfId="72" applyNumberFormat="1" applyFont="1" applyFill="1" applyBorder="1" applyAlignment="1" applyProtection="1">
      <alignment horizontal="center" vertical="center"/>
      <protection/>
    </xf>
    <xf numFmtId="0" fontId="72" fillId="0" borderId="10" xfId="72" applyNumberFormat="1" applyFont="1" applyFill="1" applyBorder="1" applyAlignment="1" applyProtection="1">
      <alignment horizontal="distributed" vertical="center" wrapText="1" indent="6"/>
      <protection/>
    </xf>
    <xf numFmtId="0" fontId="72" fillId="0" borderId="21" xfId="72" applyNumberFormat="1" applyFont="1" applyFill="1" applyBorder="1" applyAlignment="1" applyProtection="1">
      <alignment horizontal="center" vertical="center"/>
      <protection/>
    </xf>
    <xf numFmtId="0" fontId="72" fillId="0" borderId="10" xfId="72" applyNumberFormat="1" applyFont="1" applyFill="1" applyBorder="1" applyAlignment="1" applyProtection="1">
      <alignment horizontal="center" vertical="center" wrapText="1"/>
      <protection/>
    </xf>
    <xf numFmtId="0" fontId="18" fillId="0" borderId="10" xfId="72" applyFont="1" applyFill="1" applyBorder="1" applyAlignment="1">
      <alignment vertical="center"/>
      <protection/>
    </xf>
    <xf numFmtId="3" fontId="18" fillId="0" borderId="10" xfId="72" applyNumberFormat="1" applyFont="1" applyFill="1" applyBorder="1" applyAlignment="1" applyProtection="1">
      <alignment horizontal="right" vertical="center"/>
      <protection/>
    </xf>
    <xf numFmtId="181" fontId="79" fillId="0" borderId="10" xfId="72" applyNumberFormat="1" applyFont="1" applyFill="1" applyBorder="1" applyAlignment="1" applyProtection="1">
      <alignment horizontal="right" vertical="center" wrapText="1"/>
      <protection/>
    </xf>
    <xf numFmtId="181" fontId="79" fillId="0" borderId="10" xfId="72" applyNumberFormat="1" applyFont="1" applyFill="1" applyBorder="1" applyAlignment="1">
      <alignment vertical="center" wrapText="1"/>
      <protection/>
    </xf>
    <xf numFmtId="0" fontId="18" fillId="0" borderId="10" xfId="72" applyFont="1" applyFill="1" applyBorder="1" applyAlignment="1">
      <alignment horizontal="left" vertical="center" indent="1"/>
      <protection/>
    </xf>
    <xf numFmtId="181" fontId="18" fillId="0" borderId="10" xfId="72" applyNumberFormat="1" applyFont="1" applyFill="1" applyBorder="1" applyAlignment="1" applyProtection="1">
      <alignment horizontal="right" vertical="center" wrapText="1"/>
      <protection/>
    </xf>
    <xf numFmtId="181" fontId="18" fillId="0" borderId="10" xfId="72" applyNumberFormat="1" applyFont="1" applyFill="1" applyBorder="1" applyAlignment="1">
      <alignment vertical="center" wrapText="1"/>
      <protection/>
    </xf>
    <xf numFmtId="3" fontId="18" fillId="0" borderId="10" xfId="72" applyNumberFormat="1" applyFont="1" applyFill="1" applyBorder="1" applyAlignment="1" applyProtection="1">
      <alignment horizontal="left" vertical="center" indent="1"/>
      <protection/>
    </xf>
    <xf numFmtId="0" fontId="18" fillId="0" borderId="10" xfId="72" applyFont="1" applyFill="1" applyBorder="1">
      <alignment/>
      <protection/>
    </xf>
    <xf numFmtId="0" fontId="79" fillId="0" borderId="10" xfId="72" applyFont="1" applyFill="1" applyBorder="1" applyAlignment="1">
      <alignment vertical="center"/>
      <protection/>
    </xf>
    <xf numFmtId="3" fontId="79" fillId="0" borderId="10" xfId="72" applyNumberFormat="1" applyFont="1" applyFill="1" applyBorder="1" applyAlignment="1" applyProtection="1">
      <alignment horizontal="right" vertical="center"/>
      <protection/>
    </xf>
    <xf numFmtId="180" fontId="18" fillId="0" borderId="10" xfId="72" applyNumberFormat="1" applyFont="1" applyFill="1" applyBorder="1" applyAlignment="1">
      <alignment horizontal="left" vertical="center"/>
      <protection/>
    </xf>
    <xf numFmtId="0" fontId="18" fillId="0" borderId="10" xfId="72" applyFont="1" applyFill="1" applyBorder="1" applyAlignment="1">
      <alignment horizontal="center" vertical="center"/>
      <protection/>
    </xf>
    <xf numFmtId="180" fontId="18" fillId="0" borderId="10" xfId="72" applyNumberFormat="1" applyFont="1" applyFill="1" applyBorder="1" applyAlignment="1">
      <alignment horizontal="left" vertical="center" indent="1"/>
      <protection/>
    </xf>
    <xf numFmtId="3" fontId="18" fillId="0" borderId="10" xfId="72" applyNumberFormat="1" applyFont="1" applyFill="1" applyBorder="1" applyAlignment="1">
      <alignment horizontal="center" vertical="center"/>
      <protection/>
    </xf>
    <xf numFmtId="3" fontId="18" fillId="0" borderId="10" xfId="72" applyNumberFormat="1" applyFont="1" applyFill="1" applyBorder="1" applyAlignment="1" applyProtection="1">
      <alignment horizontal="center" vertical="center"/>
      <protection/>
    </xf>
    <xf numFmtId="3" fontId="18" fillId="0" borderId="10" xfId="72" applyNumberFormat="1" applyFont="1" applyFill="1" applyBorder="1" applyAlignment="1" applyProtection="1">
      <alignment vertical="center"/>
      <protection/>
    </xf>
    <xf numFmtId="3" fontId="18" fillId="0" borderId="10" xfId="72" applyNumberFormat="1" applyFont="1" applyFill="1" applyBorder="1" applyAlignment="1">
      <alignment/>
      <protection/>
    </xf>
    <xf numFmtId="0" fontId="18" fillId="0" borderId="10" xfId="72" applyFont="1" applyFill="1" applyBorder="1" applyAlignment="1">
      <alignment/>
      <protection/>
    </xf>
    <xf numFmtId="3" fontId="80" fillId="0" borderId="10" xfId="72" applyNumberFormat="1" applyFont="1" applyFill="1" applyBorder="1" applyAlignment="1" applyProtection="1">
      <alignment horizontal="right" vertical="center"/>
      <protection/>
    </xf>
    <xf numFmtId="181" fontId="20" fillId="0" borderId="10" xfId="72" applyNumberFormat="1" applyFont="1" applyFill="1" applyBorder="1" applyAlignment="1">
      <alignment vertical="center" wrapText="1"/>
      <protection/>
    </xf>
    <xf numFmtId="0" fontId="80" fillId="0" borderId="10" xfId="72" applyFont="1" applyFill="1" applyBorder="1">
      <alignment/>
      <protection/>
    </xf>
    <xf numFmtId="0" fontId="20" fillId="0" borderId="10" xfId="72" applyFont="1" applyFill="1" applyBorder="1" applyAlignment="1">
      <alignment vertical="center"/>
      <protection/>
    </xf>
    <xf numFmtId="0" fontId="80" fillId="0" borderId="10" xfId="72" applyFont="1" applyFill="1" applyBorder="1" applyAlignment="1">
      <alignment horizontal="center" vertical="center"/>
      <protection/>
    </xf>
    <xf numFmtId="0" fontId="18" fillId="0" borderId="10" xfId="70" applyFont="1" applyFill="1" applyBorder="1" applyAlignment="1" applyProtection="1">
      <alignment horizontal="center" vertical="center"/>
      <protection locked="0"/>
    </xf>
    <xf numFmtId="3" fontId="80" fillId="0" borderId="10" xfId="72" applyNumberFormat="1" applyFont="1" applyFill="1" applyBorder="1" applyAlignment="1" applyProtection="1">
      <alignment horizontal="center" vertical="center"/>
      <protection/>
    </xf>
    <xf numFmtId="3" fontId="18" fillId="0" borderId="10" xfId="70" applyNumberFormat="1" applyFont="1" applyFill="1" applyBorder="1" applyAlignment="1" applyProtection="1">
      <alignment horizontal="center" vertical="center"/>
      <protection locked="0"/>
    </xf>
    <xf numFmtId="3" fontId="20" fillId="0" borderId="10" xfId="72" applyNumberFormat="1" applyFont="1" applyFill="1" applyBorder="1" applyAlignment="1" applyProtection="1">
      <alignment vertical="center"/>
      <protection/>
    </xf>
    <xf numFmtId="3" fontId="18" fillId="0" borderId="10" xfId="0" applyNumberFormat="1" applyFont="1" applyFill="1" applyBorder="1" applyAlignment="1" applyProtection="1">
      <alignment vertical="center"/>
      <protection locked="0"/>
    </xf>
    <xf numFmtId="0" fontId="72" fillId="0" borderId="0" xfId="72" applyNumberFormat="1" applyFont="1" applyFill="1" applyBorder="1" applyAlignment="1" applyProtection="1">
      <alignment horizontal="center" vertical="center"/>
      <protection/>
    </xf>
    <xf numFmtId="3" fontId="18" fillId="0" borderId="10" xfId="72" applyNumberFormat="1" applyFont="1" applyFill="1" applyBorder="1">
      <alignment/>
      <protection/>
    </xf>
    <xf numFmtId="0" fontId="18" fillId="0" borderId="10" xfId="72" applyFont="1" applyFill="1" applyBorder="1" applyAlignment="1">
      <alignment horizontal="left" indent="1"/>
      <protection/>
    </xf>
    <xf numFmtId="180" fontId="18" fillId="0" borderId="10" xfId="72" applyNumberFormat="1" applyFont="1" applyFill="1" applyBorder="1" applyAlignment="1">
      <alignment vertical="center"/>
      <protection/>
    </xf>
    <xf numFmtId="177" fontId="18" fillId="0" borderId="10" xfId="72" applyNumberFormat="1" applyFont="1" applyFill="1" applyBorder="1" applyAlignment="1">
      <alignment horizontal="right" vertical="center" wrapText="1"/>
      <protection/>
    </xf>
    <xf numFmtId="177" fontId="18" fillId="0" borderId="10" xfId="70" applyNumberFormat="1" applyFont="1" applyFill="1" applyBorder="1" applyAlignment="1" applyProtection="1">
      <alignment horizontal="right" vertical="center" wrapText="1"/>
      <protection locked="0"/>
    </xf>
    <xf numFmtId="0" fontId="19" fillId="0" borderId="10" xfId="72" applyFont="1" applyFill="1" applyBorder="1" applyAlignment="1">
      <alignment vertical="center"/>
      <protection/>
    </xf>
    <xf numFmtId="180" fontId="18" fillId="0" borderId="10" xfId="72" applyNumberFormat="1" applyFont="1" applyFill="1" applyBorder="1" applyAlignment="1">
      <alignment horizontal="center"/>
      <protection/>
    </xf>
    <xf numFmtId="180" fontId="18" fillId="0" borderId="10" xfId="72" applyNumberFormat="1" applyFont="1" applyFill="1" applyBorder="1" applyAlignment="1" applyProtection="1">
      <alignment horizontal="center" vertical="center"/>
      <protection/>
    </xf>
    <xf numFmtId="180" fontId="18" fillId="0" borderId="10" xfId="74" applyNumberFormat="1" applyFont="1" applyFill="1" applyBorder="1" applyAlignment="1">
      <alignment horizontal="center"/>
      <protection/>
    </xf>
    <xf numFmtId="180" fontId="80" fillId="0" borderId="10" xfId="72" applyNumberFormat="1" applyFont="1" applyFill="1" applyBorder="1" applyAlignment="1">
      <alignment vertical="center"/>
      <protection/>
    </xf>
    <xf numFmtId="3" fontId="18" fillId="0" borderId="10" xfId="72" applyNumberFormat="1" applyFont="1" applyFill="1" applyBorder="1" applyAlignment="1" applyProtection="1">
      <alignment horizontal="left" vertical="center"/>
      <protection/>
    </xf>
    <xf numFmtId="0" fontId="79" fillId="0" borderId="10" xfId="72" applyFont="1" applyFill="1" applyBorder="1">
      <alignment/>
      <protection/>
    </xf>
    <xf numFmtId="0" fontId="2" fillId="0" borderId="0" xfId="72" applyFont="1" applyFill="1">
      <alignment/>
      <protection/>
    </xf>
    <xf numFmtId="0" fontId="81" fillId="0" borderId="0" xfId="72" applyFont="1" applyFill="1">
      <alignment/>
      <protection/>
    </xf>
    <xf numFmtId="0" fontId="72" fillId="0" borderId="0" xfId="72" applyFont="1" applyFill="1" applyAlignment="1">
      <alignment horizontal="center"/>
      <protection/>
    </xf>
    <xf numFmtId="0" fontId="72" fillId="0" borderId="26" xfId="72" applyNumberFormat="1" applyFont="1" applyFill="1" applyBorder="1" applyAlignment="1" applyProtection="1">
      <alignment horizontal="right" vertical="center"/>
      <protection/>
    </xf>
    <xf numFmtId="0" fontId="77" fillId="0" borderId="19" xfId="72" applyNumberFormat="1" applyFont="1" applyFill="1" applyBorder="1" applyAlignment="1" applyProtection="1">
      <alignment horizontal="center" vertical="center" wrapText="1"/>
      <protection/>
    </xf>
    <xf numFmtId="0" fontId="77" fillId="0" borderId="21" xfId="72" applyNumberFormat="1" applyFont="1" applyFill="1" applyBorder="1" applyAlignment="1" applyProtection="1">
      <alignment horizontal="center" vertical="center" wrapText="1"/>
      <protection/>
    </xf>
    <xf numFmtId="0" fontId="77" fillId="0" borderId="10" xfId="72" applyNumberFormat="1" applyFont="1" applyFill="1" applyBorder="1" applyAlignment="1" applyProtection="1">
      <alignment horizontal="center" vertical="center" wrapText="1"/>
      <protection/>
    </xf>
    <xf numFmtId="1" fontId="72" fillId="0" borderId="10" xfId="0" applyNumberFormat="1" applyFont="1" applyFill="1" applyBorder="1" applyAlignment="1" applyProtection="1">
      <alignment horizontal="center" vertical="center" wrapText="1"/>
      <protection locked="0"/>
    </xf>
    <xf numFmtId="0" fontId="72" fillId="0" borderId="10" xfId="0" applyNumberFormat="1" applyFont="1" applyFill="1" applyBorder="1" applyAlignment="1" applyProtection="1">
      <alignment horizontal="center" vertical="center" wrapText="1"/>
      <protection locked="0"/>
    </xf>
    <xf numFmtId="3" fontId="72" fillId="0" borderId="10" xfId="0" applyNumberFormat="1" applyFont="1" applyFill="1" applyBorder="1" applyAlignment="1" applyProtection="1">
      <alignment horizontal="center" vertical="center" wrapText="1"/>
      <protection locked="0"/>
    </xf>
    <xf numFmtId="0" fontId="72" fillId="0" borderId="10" xfId="72" applyFont="1" applyFill="1" applyBorder="1" applyAlignment="1">
      <alignment vertical="center"/>
      <protection/>
    </xf>
    <xf numFmtId="3" fontId="81" fillId="0" borderId="10" xfId="72" applyNumberFormat="1" applyFont="1" applyFill="1" applyBorder="1" applyAlignment="1" applyProtection="1">
      <alignment horizontal="center" vertical="center"/>
      <protection/>
    </xf>
    <xf numFmtId="0" fontId="81" fillId="0" borderId="10" xfId="72" applyFont="1" applyFill="1" applyBorder="1" applyAlignment="1">
      <alignment vertical="center"/>
      <protection/>
    </xf>
    <xf numFmtId="181" fontId="81" fillId="0" borderId="10" xfId="72" applyNumberFormat="1" applyFont="1" applyFill="1" applyBorder="1" applyAlignment="1" applyProtection="1">
      <alignment horizontal="right" vertical="center" wrapText="1"/>
      <protection/>
    </xf>
    <xf numFmtId="181" fontId="81" fillId="0" borderId="10" xfId="72" applyNumberFormat="1" applyFont="1" applyFill="1" applyBorder="1" applyAlignment="1">
      <alignment vertical="center" wrapText="1"/>
      <protection/>
    </xf>
    <xf numFmtId="0" fontId="81" fillId="0" borderId="10" xfId="72" applyFont="1" applyFill="1" applyBorder="1" applyAlignment="1">
      <alignment horizontal="left" vertical="center" indent="1"/>
      <protection/>
    </xf>
    <xf numFmtId="3" fontId="81" fillId="0" borderId="10" xfId="72" applyNumberFormat="1" applyFont="1" applyFill="1" applyBorder="1" applyAlignment="1" applyProtection="1">
      <alignment horizontal="left" vertical="center" indent="1"/>
      <protection/>
    </xf>
    <xf numFmtId="177" fontId="81" fillId="0" borderId="10" xfId="72" applyNumberFormat="1" applyFont="1" applyFill="1" applyBorder="1" applyAlignment="1">
      <alignment horizontal="left" vertical="center" indent="1"/>
      <protection/>
    </xf>
    <xf numFmtId="177" fontId="81" fillId="0" borderId="10" xfId="72" applyNumberFormat="1" applyFont="1" applyFill="1" applyBorder="1" applyAlignment="1">
      <alignment horizontal="center"/>
      <protection/>
    </xf>
    <xf numFmtId="3" fontId="81" fillId="0" borderId="10" xfId="72" applyNumberFormat="1" applyFont="1" applyFill="1" applyBorder="1" applyAlignment="1" applyProtection="1">
      <alignment horizontal="right" vertical="center"/>
      <protection/>
    </xf>
    <xf numFmtId="180" fontId="81" fillId="0" borderId="10" xfId="72" applyNumberFormat="1" applyFont="1" applyFill="1" applyBorder="1" applyAlignment="1">
      <alignment horizontal="left" vertical="center"/>
      <protection/>
    </xf>
    <xf numFmtId="180" fontId="81" fillId="0" borderId="10" xfId="72" applyNumberFormat="1" applyFont="1" applyFill="1" applyBorder="1" applyAlignment="1">
      <alignment horizontal="center" vertical="center"/>
      <protection/>
    </xf>
    <xf numFmtId="180" fontId="81" fillId="0" borderId="10" xfId="72" applyNumberFormat="1" applyFont="1" applyFill="1" applyBorder="1" applyAlignment="1">
      <alignment horizontal="left" vertical="center" indent="1"/>
      <protection/>
    </xf>
    <xf numFmtId="180" fontId="81" fillId="0" borderId="10" xfId="72" applyNumberFormat="1" applyFont="1" applyFill="1" applyBorder="1" applyAlignment="1" applyProtection="1">
      <alignment horizontal="center" vertical="center"/>
      <protection/>
    </xf>
    <xf numFmtId="180" fontId="81" fillId="0" borderId="10" xfId="70" applyNumberFormat="1" applyFont="1" applyFill="1" applyBorder="1" applyAlignment="1" applyProtection="1">
      <alignment horizontal="center" vertical="center"/>
      <protection locked="0"/>
    </xf>
    <xf numFmtId="180" fontId="81" fillId="0" borderId="10" xfId="72" applyNumberFormat="1" applyFont="1" applyFill="1" applyBorder="1" applyAlignment="1">
      <alignment horizontal="center" vertical="center" shrinkToFit="1"/>
      <protection/>
    </xf>
    <xf numFmtId="177" fontId="81" fillId="0" borderId="10" xfId="72" applyNumberFormat="1" applyFont="1" applyFill="1" applyBorder="1" applyAlignment="1" applyProtection="1">
      <alignment horizontal="right" vertical="center"/>
      <protection/>
    </xf>
    <xf numFmtId="177" fontId="81" fillId="0" borderId="10" xfId="0" applyNumberFormat="1" applyFont="1" applyFill="1" applyBorder="1" applyAlignment="1" applyProtection="1">
      <alignment horizontal="right" vertical="center"/>
      <protection locked="0"/>
    </xf>
    <xf numFmtId="177" fontId="81" fillId="0" borderId="10" xfId="72" applyNumberFormat="1" applyFont="1" applyFill="1" applyBorder="1" applyAlignment="1">
      <alignment horizontal="right" vertical="center"/>
      <protection/>
    </xf>
    <xf numFmtId="0" fontId="81" fillId="0" borderId="10" xfId="72" applyFont="1" applyFill="1" applyBorder="1" applyAlignment="1">
      <alignment horizontal="center"/>
      <protection/>
    </xf>
    <xf numFmtId="0" fontId="72" fillId="0" borderId="10" xfId="0" applyFont="1" applyFill="1" applyBorder="1" applyAlignment="1" applyProtection="1">
      <alignment horizontal="center" vertical="center" wrapText="1"/>
      <protection locked="0"/>
    </xf>
    <xf numFmtId="180" fontId="81" fillId="0" borderId="10" xfId="70" applyNumberFormat="1" applyFont="1" applyFill="1" applyBorder="1" applyAlignment="1" applyProtection="1">
      <alignment horizontal="center" vertical="center" wrapText="1"/>
      <protection locked="0"/>
    </xf>
    <xf numFmtId="177" fontId="81" fillId="0" borderId="10" xfId="0" applyNumberFormat="1" applyFont="1" applyFill="1" applyBorder="1" applyAlignment="1" applyProtection="1">
      <alignment horizontal="right" vertical="center"/>
      <protection/>
    </xf>
    <xf numFmtId="177" fontId="81" fillId="0" borderId="10" xfId="0" applyNumberFormat="1" applyFont="1" applyFill="1" applyBorder="1" applyAlignment="1" applyProtection="1">
      <alignment horizontal="right" vertical="center" wrapText="1"/>
      <protection locked="0"/>
    </xf>
    <xf numFmtId="177" fontId="81" fillId="0" borderId="10" xfId="73" applyNumberFormat="1" applyFont="1" applyFill="1" applyBorder="1" applyAlignment="1">
      <alignment horizontal="right" vertical="center"/>
    </xf>
    <xf numFmtId="0" fontId="72" fillId="0" borderId="10" xfId="72" applyFont="1" applyFill="1" applyBorder="1" applyAlignment="1">
      <alignment horizontal="center"/>
      <protection/>
    </xf>
    <xf numFmtId="0" fontId="81" fillId="0" borderId="10" xfId="72" applyFont="1" applyFill="1" applyBorder="1" applyAlignment="1">
      <alignment horizontal="left" indent="1"/>
      <protection/>
    </xf>
    <xf numFmtId="182" fontId="81" fillId="0" borderId="10" xfId="72" applyNumberFormat="1" applyFont="1" applyFill="1" applyBorder="1" applyAlignment="1">
      <alignment horizontal="center" vertical="center"/>
      <protection/>
    </xf>
    <xf numFmtId="177" fontId="81" fillId="0" borderId="10" xfId="72" applyNumberFormat="1" applyFont="1" applyFill="1" applyBorder="1" applyAlignment="1">
      <alignment horizontal="right" vertical="center" wrapText="1"/>
      <protection/>
    </xf>
    <xf numFmtId="177" fontId="81" fillId="0" borderId="10" xfId="70" applyNumberFormat="1" applyFont="1" applyFill="1" applyBorder="1" applyAlignment="1" applyProtection="1">
      <alignment horizontal="right" vertical="center" wrapText="1"/>
      <protection locked="0"/>
    </xf>
    <xf numFmtId="180" fontId="81" fillId="0" borderId="10" xfId="72" applyNumberFormat="1" applyFont="1" applyFill="1" applyBorder="1" applyAlignment="1">
      <alignment horizontal="center"/>
      <protection/>
    </xf>
    <xf numFmtId="180" fontId="81" fillId="0" borderId="10" xfId="74" applyNumberFormat="1" applyFont="1" applyFill="1" applyBorder="1" applyAlignment="1">
      <alignment horizontal="center"/>
      <protection/>
    </xf>
    <xf numFmtId="0" fontId="81" fillId="0" borderId="10" xfId="72" applyFont="1" applyFill="1" applyBorder="1" applyAlignment="1">
      <alignment horizontal="left" vertical="center"/>
      <protection/>
    </xf>
    <xf numFmtId="177" fontId="81" fillId="0" borderId="10" xfId="72" applyNumberFormat="1" applyFont="1" applyFill="1" applyBorder="1" applyAlignment="1" applyProtection="1">
      <alignment horizontal="center" vertical="center"/>
      <protection/>
    </xf>
    <xf numFmtId="0" fontId="81" fillId="0" borderId="10" xfId="0" applyNumberFormat="1" applyFont="1" applyFill="1" applyBorder="1" applyAlignment="1" applyProtection="1">
      <alignment horizontal="right" vertical="center"/>
      <protection locked="0"/>
    </xf>
    <xf numFmtId="3" fontId="81" fillId="0" borderId="10" xfId="0" applyNumberFormat="1" applyFont="1" applyFill="1" applyBorder="1" applyAlignment="1" applyProtection="1">
      <alignment horizontal="right" vertical="center"/>
      <protection locked="0"/>
    </xf>
    <xf numFmtId="3" fontId="81" fillId="0" borderId="10" xfId="72" applyNumberFormat="1" applyFont="1" applyFill="1" applyBorder="1" applyAlignment="1" applyProtection="1">
      <alignment horizontal="left" vertical="center"/>
      <protection/>
    </xf>
    <xf numFmtId="0" fontId="81" fillId="0" borderId="10" xfId="0" applyFont="1" applyFill="1" applyBorder="1" applyAlignment="1" applyProtection="1">
      <alignment horizontal="right" vertical="center" wrapText="1"/>
      <protection locked="0"/>
    </xf>
    <xf numFmtId="0" fontId="60" fillId="0" borderId="0" xfId="72" applyFont="1" applyFill="1" applyAlignment="1">
      <alignment horizontal="center"/>
      <protection/>
    </xf>
    <xf numFmtId="0" fontId="72" fillId="0" borderId="0" xfId="72" applyNumberFormat="1" applyFont="1" applyFill="1" applyAlignment="1" applyProtection="1">
      <alignment horizontal="center" vertical="center"/>
      <protection/>
    </xf>
    <xf numFmtId="0" fontId="72" fillId="0" borderId="23" xfId="72" applyNumberFormat="1" applyFont="1" applyFill="1" applyBorder="1" applyAlignment="1" applyProtection="1">
      <alignment horizontal="center" vertical="center" wrapText="1"/>
      <protection/>
    </xf>
    <xf numFmtId="0" fontId="72" fillId="0" borderId="24" xfId="72" applyNumberFormat="1" applyFont="1" applyFill="1" applyBorder="1" applyAlignment="1" applyProtection="1">
      <alignment horizontal="center" vertical="center" wrapText="1"/>
      <protection/>
    </xf>
    <xf numFmtId="0" fontId="72" fillId="0" borderId="29" xfId="72" applyNumberFormat="1" applyFont="1" applyFill="1" applyBorder="1" applyAlignment="1" applyProtection="1">
      <alignment horizontal="center" vertical="center"/>
      <protection/>
    </xf>
    <xf numFmtId="0" fontId="72" fillId="0" borderId="19" xfId="72" applyNumberFormat="1" applyFont="1" applyFill="1" applyBorder="1" applyAlignment="1" applyProtection="1">
      <alignment horizontal="center" vertical="center" wrapText="1"/>
      <protection/>
    </xf>
    <xf numFmtId="181" fontId="81" fillId="0" borderId="10" xfId="72" applyNumberFormat="1" applyFont="1" applyFill="1" applyBorder="1" applyAlignment="1">
      <alignment horizontal="center" vertical="center" wrapText="1"/>
      <protection/>
    </xf>
    <xf numFmtId="0" fontId="81" fillId="0" borderId="10" xfId="72" applyFont="1" applyFill="1" applyBorder="1" applyAlignment="1">
      <alignment horizontal="center" vertical="center"/>
      <protection/>
    </xf>
    <xf numFmtId="180" fontId="81" fillId="0" borderId="10" xfId="72" applyNumberFormat="1" applyFont="1" applyFill="1" applyBorder="1" applyAlignment="1">
      <alignment vertical="center"/>
      <protection/>
    </xf>
    <xf numFmtId="180" fontId="81" fillId="0" borderId="10" xfId="70" applyNumberFormat="1" applyFont="1" applyFill="1" applyBorder="1" applyAlignment="1">
      <alignment horizontal="center" vertical="center"/>
      <protection/>
    </xf>
    <xf numFmtId="180" fontId="81" fillId="0" borderId="10" xfId="72" applyNumberFormat="1" applyFont="1" applyFill="1" applyBorder="1" applyAlignment="1">
      <alignment horizontal="left" indent="1"/>
      <protection/>
    </xf>
    <xf numFmtId="180" fontId="81" fillId="0" borderId="10" xfId="72" applyNumberFormat="1" applyFont="1" applyFill="1" applyBorder="1" applyAlignment="1">
      <alignment horizontal="center" shrinkToFit="1"/>
      <protection/>
    </xf>
    <xf numFmtId="177" fontId="81" fillId="0" borderId="10" xfId="72" applyNumberFormat="1" applyFont="1" applyFill="1" applyBorder="1" applyAlignment="1">
      <alignment horizontal="center" vertical="center"/>
      <protection/>
    </xf>
    <xf numFmtId="0" fontId="22" fillId="0" borderId="10" xfId="72" applyFont="1" applyFill="1" applyBorder="1" applyAlignment="1">
      <alignment horizontal="center"/>
      <protection/>
    </xf>
    <xf numFmtId="0" fontId="60" fillId="0" borderId="0" xfId="72" applyNumberFormat="1" applyFont="1" applyFill="1" applyAlignment="1" applyProtection="1">
      <alignment horizontal="center" vertical="center"/>
      <protection/>
    </xf>
    <xf numFmtId="3" fontId="82" fillId="0" borderId="10" xfId="72" applyNumberFormat="1" applyFont="1" applyFill="1" applyBorder="1" applyAlignment="1" applyProtection="1">
      <alignment horizontal="center" vertical="center"/>
      <protection/>
    </xf>
    <xf numFmtId="180" fontId="82" fillId="0" borderId="10" xfId="72" applyNumberFormat="1" applyFont="1" applyFill="1" applyBorder="1" applyAlignment="1">
      <alignment horizontal="center"/>
      <protection/>
    </xf>
    <xf numFmtId="180" fontId="82" fillId="0" borderId="10" xfId="72" applyNumberFormat="1" applyFont="1" applyFill="1" applyBorder="1" applyAlignment="1" applyProtection="1">
      <alignment horizontal="center" vertical="center"/>
      <protection/>
    </xf>
    <xf numFmtId="180" fontId="82" fillId="0" borderId="10" xfId="72" applyNumberFormat="1" applyFont="1" applyFill="1" applyBorder="1" applyAlignment="1">
      <alignment horizontal="center" shrinkToFit="1"/>
      <protection/>
    </xf>
    <xf numFmtId="180" fontId="82" fillId="0" borderId="10" xfId="70" applyNumberFormat="1" applyFont="1" applyFill="1" applyBorder="1" applyAlignment="1">
      <alignment horizontal="center" vertical="center"/>
      <protection/>
    </xf>
    <xf numFmtId="180" fontId="81" fillId="0" borderId="10" xfId="20" applyNumberFormat="1" applyFont="1" applyFill="1" applyBorder="1" applyAlignment="1">
      <alignment horizontal="center" vertical="center"/>
      <protection/>
    </xf>
    <xf numFmtId="177" fontId="81" fillId="0" borderId="10" xfId="0" applyNumberFormat="1" applyFont="1" applyFill="1" applyBorder="1" applyAlignment="1">
      <alignment horizontal="center" vertical="center"/>
    </xf>
    <xf numFmtId="0" fontId="72" fillId="0" borderId="25" xfId="72" applyNumberFormat="1" applyFont="1" applyFill="1" applyBorder="1" applyAlignment="1" applyProtection="1">
      <alignment horizontal="center" vertical="center" wrapText="1"/>
      <protection/>
    </xf>
    <xf numFmtId="0" fontId="76" fillId="0" borderId="10" xfId="72" applyFont="1" applyFill="1" applyBorder="1">
      <alignment/>
      <protection/>
    </xf>
    <xf numFmtId="177" fontId="81" fillId="0" borderId="10" xfId="72" applyNumberFormat="1" applyFont="1" applyFill="1" applyBorder="1" applyAlignment="1">
      <alignment horizontal="center" wrapText="1"/>
      <protection/>
    </xf>
    <xf numFmtId="177" fontId="81" fillId="0" borderId="10" xfId="70" applyNumberFormat="1" applyFont="1" applyFill="1" applyBorder="1" applyAlignment="1">
      <alignment horizontal="center" vertical="center" wrapText="1"/>
      <protection/>
    </xf>
    <xf numFmtId="0" fontId="83" fillId="0" borderId="10" xfId="72" applyFont="1" applyFill="1" applyBorder="1" applyAlignment="1">
      <alignment horizontal="center"/>
      <protection/>
    </xf>
    <xf numFmtId="177" fontId="82" fillId="0" borderId="10" xfId="72" applyNumberFormat="1" applyFont="1" applyFill="1" applyBorder="1" applyAlignment="1">
      <alignment horizontal="center" wrapText="1"/>
      <protection/>
    </xf>
    <xf numFmtId="0" fontId="82" fillId="0" borderId="10" xfId="72" applyFont="1" applyFill="1" applyBorder="1" applyAlignment="1">
      <alignment horizontal="center"/>
      <protection/>
    </xf>
    <xf numFmtId="0" fontId="84" fillId="0" borderId="10" xfId="72" applyFont="1" applyFill="1" applyBorder="1" applyAlignment="1">
      <alignment horizontal="center"/>
      <protection/>
    </xf>
    <xf numFmtId="0" fontId="72" fillId="0" borderId="10" xfId="72" applyNumberFormat="1" applyFont="1" applyFill="1" applyBorder="1" applyAlignment="1" applyProtection="1">
      <alignment horizontal="centerContinuous" vertical="center" wrapText="1"/>
      <protection/>
    </xf>
    <xf numFmtId="0" fontId="72" fillId="0" borderId="21" xfId="72" applyNumberFormat="1" applyFont="1" applyFill="1" applyBorder="1" applyAlignment="1" applyProtection="1">
      <alignment horizontal="center" vertical="center" wrapText="1"/>
      <protection/>
    </xf>
    <xf numFmtId="3" fontId="72" fillId="0" borderId="10" xfId="72" applyNumberFormat="1" applyFont="1" applyFill="1" applyBorder="1" applyAlignment="1" applyProtection="1">
      <alignment horizontal="right" vertical="center"/>
      <protection/>
    </xf>
    <xf numFmtId="0" fontId="10" fillId="0" borderId="10" xfId="72" applyFont="1" applyFill="1" applyBorder="1" applyAlignment="1">
      <alignment vertical="center"/>
      <protection/>
    </xf>
    <xf numFmtId="181" fontId="22" fillId="0" borderId="10" xfId="72" applyNumberFormat="1" applyFont="1" applyFill="1" applyBorder="1" applyAlignment="1">
      <alignment horizontal="right" vertical="center" wrapText="1"/>
      <protection/>
    </xf>
    <xf numFmtId="0" fontId="10" fillId="0" borderId="10" xfId="72" applyFont="1" applyFill="1" applyBorder="1" applyAlignment="1">
      <alignment horizontal="left" vertical="center" indent="1"/>
      <protection/>
    </xf>
    <xf numFmtId="3" fontId="22" fillId="0" borderId="10" xfId="72" applyNumberFormat="1" applyFont="1" applyFill="1" applyBorder="1" applyAlignment="1" applyProtection="1">
      <alignment horizontal="right" vertical="center"/>
      <protection/>
    </xf>
    <xf numFmtId="0" fontId="72" fillId="0" borderId="10" xfId="72" applyFont="1" applyFill="1" applyBorder="1" applyAlignment="1">
      <alignment horizontal="left" vertical="center" indent="1"/>
      <protection/>
    </xf>
    <xf numFmtId="0" fontId="22" fillId="0" borderId="10" xfId="72" applyFont="1" applyFill="1" applyBorder="1">
      <alignment/>
      <protection/>
    </xf>
    <xf numFmtId="0" fontId="22" fillId="0" borderId="10" xfId="0" applyFont="1" applyFill="1" applyBorder="1" applyAlignment="1">
      <alignment vertical="center" wrapText="1"/>
    </xf>
    <xf numFmtId="0" fontId="22" fillId="0" borderId="10" xfId="72" applyFont="1" applyFill="1" applyBorder="1" applyAlignment="1">
      <alignment vertical="center"/>
      <protection/>
    </xf>
    <xf numFmtId="0" fontId="21" fillId="0" borderId="10" xfId="72" applyFont="1" applyFill="1" applyBorder="1" applyAlignment="1">
      <alignment horizontal="left" vertical="center" indent="1"/>
      <protection/>
    </xf>
    <xf numFmtId="180" fontId="22" fillId="0" borderId="10" xfId="72" applyNumberFormat="1" applyFont="1" applyFill="1" applyBorder="1" applyAlignment="1">
      <alignment horizontal="center"/>
      <protection/>
    </xf>
    <xf numFmtId="180" fontId="22" fillId="0" borderId="10" xfId="72" applyNumberFormat="1" applyFont="1" applyFill="1" applyBorder="1">
      <alignment/>
      <protection/>
    </xf>
    <xf numFmtId="180" fontId="22" fillId="0" borderId="10" xfId="72" applyNumberFormat="1" applyFont="1" applyFill="1" applyBorder="1" applyAlignment="1" applyProtection="1">
      <alignment horizontal="center" vertical="center"/>
      <protection/>
    </xf>
    <xf numFmtId="180" fontId="22" fillId="0" borderId="10" xfId="70" applyNumberFormat="1" applyFont="1" applyFill="1" applyBorder="1" applyAlignment="1">
      <alignment horizontal="center" vertical="center"/>
      <protection/>
    </xf>
    <xf numFmtId="180" fontId="22" fillId="0" borderId="10" xfId="70" applyNumberFormat="1" applyFont="1" applyFill="1" applyBorder="1" applyAlignment="1" applyProtection="1">
      <alignment vertical="center"/>
      <protection/>
    </xf>
    <xf numFmtId="180" fontId="22" fillId="0" borderId="10" xfId="72" applyNumberFormat="1" applyFont="1" applyFill="1" applyBorder="1" applyAlignment="1">
      <alignment shrinkToFit="1"/>
      <protection/>
    </xf>
    <xf numFmtId="180" fontId="22" fillId="0" borderId="10" xfId="72" applyNumberFormat="1" applyFont="1" applyFill="1" applyBorder="1" applyAlignment="1">
      <alignment/>
      <protection/>
    </xf>
    <xf numFmtId="180" fontId="22" fillId="0" borderId="10" xfId="72" applyNumberFormat="1" applyFont="1" applyFill="1" applyBorder="1" applyAlignment="1" applyProtection="1">
      <alignment horizontal="right" vertical="center"/>
      <protection/>
    </xf>
    <xf numFmtId="177" fontId="22" fillId="0" borderId="10" xfId="72" applyNumberFormat="1" applyFont="1" applyFill="1" applyBorder="1" applyAlignment="1" applyProtection="1">
      <alignment horizontal="right" vertical="center"/>
      <protection/>
    </xf>
    <xf numFmtId="177" fontId="22" fillId="0" borderId="10" xfId="0" applyNumberFormat="1" applyFont="1" applyFill="1" applyBorder="1" applyAlignment="1">
      <alignment horizontal="right" vertical="center" wrapText="1"/>
    </xf>
    <xf numFmtId="177" fontId="22" fillId="0" borderId="10" xfId="72" applyNumberFormat="1" applyFont="1" applyFill="1" applyBorder="1" applyAlignment="1">
      <alignment horizontal="right" vertical="center"/>
      <protection/>
    </xf>
    <xf numFmtId="0" fontId="10" fillId="0" borderId="10" xfId="72" applyFont="1" applyFill="1" applyBorder="1" applyAlignment="1">
      <alignment horizontal="left" indent="1"/>
      <protection/>
    </xf>
    <xf numFmtId="177" fontId="22" fillId="0" borderId="10" xfId="0" applyNumberFormat="1" applyFont="1" applyFill="1" applyBorder="1" applyAlignment="1">
      <alignment horizontal="right" vertical="center"/>
    </xf>
    <xf numFmtId="3" fontId="72" fillId="0" borderId="10" xfId="72" applyNumberFormat="1" applyFont="1" applyFill="1" applyBorder="1" applyAlignment="1" applyProtection="1">
      <alignment horizontal="left" vertical="center"/>
      <protection/>
    </xf>
    <xf numFmtId="0" fontId="22" fillId="0" borderId="0" xfId="0" applyFont="1" applyFill="1" applyAlignment="1">
      <alignment vertical="center" wrapText="1"/>
    </xf>
    <xf numFmtId="0" fontId="60" fillId="0" borderId="0" xfId="72" applyNumberFormat="1" applyFont="1" applyFill="1" applyAlignment="1" applyProtection="1">
      <alignment horizontal="right" vertical="center"/>
      <protection/>
    </xf>
    <xf numFmtId="0" fontId="60" fillId="0" borderId="10" xfId="72" applyNumberFormat="1" applyFont="1" applyFill="1" applyBorder="1" applyAlignment="1" applyProtection="1">
      <alignment horizontal="centerContinuous" vertical="center" wrapText="1"/>
      <protection/>
    </xf>
    <xf numFmtId="3" fontId="60" fillId="0" borderId="10" xfId="72" applyNumberFormat="1" applyFont="1" applyFill="1" applyBorder="1" applyAlignment="1" applyProtection="1">
      <alignment horizontal="right" vertical="center"/>
      <protection/>
    </xf>
    <xf numFmtId="3" fontId="83" fillId="0" borderId="10" xfId="72" applyNumberFormat="1" applyFont="1" applyFill="1" applyBorder="1" applyAlignment="1" applyProtection="1">
      <alignment horizontal="right" vertical="center"/>
      <protection/>
    </xf>
    <xf numFmtId="0" fontId="83" fillId="0" borderId="10" xfId="72" applyFont="1" applyFill="1" applyBorder="1">
      <alignment/>
      <protection/>
    </xf>
    <xf numFmtId="0" fontId="24" fillId="0" borderId="10" xfId="72" applyFont="1" applyFill="1" applyBorder="1" applyAlignment="1">
      <alignment vertical="center"/>
      <protection/>
    </xf>
    <xf numFmtId="180" fontId="83" fillId="0" borderId="10" xfId="72" applyNumberFormat="1" applyFont="1" applyFill="1" applyBorder="1" applyAlignment="1">
      <alignment shrinkToFit="1"/>
      <protection/>
    </xf>
    <xf numFmtId="180" fontId="83" fillId="0" borderId="10" xfId="72" applyNumberFormat="1" applyFont="1" applyFill="1" applyBorder="1" applyAlignment="1">
      <alignment/>
      <protection/>
    </xf>
    <xf numFmtId="180" fontId="83" fillId="0" borderId="10" xfId="72" applyNumberFormat="1" applyFont="1" applyFill="1" applyBorder="1" applyAlignment="1" applyProtection="1">
      <alignment horizontal="right" vertical="center"/>
      <protection/>
    </xf>
    <xf numFmtId="180" fontId="83" fillId="0" borderId="10" xfId="72" applyNumberFormat="1" applyFont="1" applyFill="1" applyBorder="1">
      <alignment/>
      <protection/>
    </xf>
    <xf numFmtId="0" fontId="72" fillId="0" borderId="10" xfId="72" applyFont="1" applyFill="1" applyBorder="1" applyAlignment="1">
      <alignment horizontal="left" indent="1"/>
      <protection/>
    </xf>
    <xf numFmtId="3" fontId="72" fillId="0" borderId="10" xfId="72" applyNumberFormat="1" applyFont="1" applyFill="1" applyBorder="1" applyAlignment="1" applyProtection="1">
      <alignment horizontal="left" vertical="center" indent="1"/>
      <protection/>
    </xf>
    <xf numFmtId="0" fontId="77" fillId="0" borderId="10" xfId="72" applyFont="1" applyFill="1" applyBorder="1" applyAlignment="1">
      <alignment vertical="center"/>
      <protection/>
    </xf>
    <xf numFmtId="177" fontId="22" fillId="0" borderId="10" xfId="72" applyNumberFormat="1" applyFont="1" applyFill="1" applyBorder="1" applyAlignment="1">
      <alignment horizontal="right" wrapText="1"/>
      <protection/>
    </xf>
    <xf numFmtId="177" fontId="22" fillId="0" borderId="10" xfId="67" applyNumberFormat="1" applyFont="1" applyFill="1" applyBorder="1" applyAlignment="1">
      <alignment horizontal="right" vertical="center" wrapText="1"/>
      <protection/>
    </xf>
    <xf numFmtId="180" fontId="22" fillId="0" borderId="10" xfId="74" applyNumberFormat="1" applyFont="1" applyFill="1" applyBorder="1" applyAlignment="1">
      <alignment horizontal="center"/>
      <protection/>
    </xf>
    <xf numFmtId="180" fontId="22" fillId="0" borderId="10" xfId="72" applyNumberFormat="1" applyFont="1" applyFill="1" applyBorder="1" applyAlignment="1">
      <alignment horizontal="center" vertical="center"/>
      <protection/>
    </xf>
    <xf numFmtId="0" fontId="1" fillId="0" borderId="10" xfId="72" applyFont="1" applyFill="1" applyBorder="1" applyAlignment="1">
      <alignment horizontal="left" vertical="center" indent="1"/>
      <protection/>
    </xf>
    <xf numFmtId="177" fontId="83" fillId="0" borderId="10" xfId="67" applyNumberFormat="1" applyFont="1" applyFill="1" applyBorder="1" applyAlignment="1">
      <alignment horizontal="right" vertical="center" wrapText="1"/>
      <protection/>
    </xf>
    <xf numFmtId="177" fontId="22" fillId="0" borderId="21" xfId="72" applyNumberFormat="1" applyFont="1" applyFill="1" applyBorder="1" applyAlignment="1" applyProtection="1">
      <alignment horizontal="center" vertical="center" wrapText="1"/>
      <protection/>
    </xf>
    <xf numFmtId="177" fontId="22" fillId="0" borderId="10" xfId="72" applyNumberFormat="1" applyFont="1" applyFill="1" applyBorder="1" applyAlignment="1" applyProtection="1">
      <alignment horizontal="center" vertical="center" wrapText="1"/>
      <protection/>
    </xf>
    <xf numFmtId="177" fontId="22" fillId="0" borderId="10" xfId="72" applyNumberFormat="1" applyFont="1" applyFill="1" applyBorder="1">
      <alignment/>
      <protection/>
    </xf>
    <xf numFmtId="0" fontId="22" fillId="0" borderId="10" xfId="72" applyFont="1" applyFill="1" applyBorder="1" applyAlignment="1">
      <alignment horizontal="right"/>
      <protection/>
    </xf>
    <xf numFmtId="0" fontId="22" fillId="0" borderId="10" xfId="0" applyFont="1" applyFill="1" applyBorder="1" applyAlignment="1">
      <alignment horizontal="right" vertical="center" wrapText="1"/>
    </xf>
    <xf numFmtId="182" fontId="22" fillId="0" borderId="10" xfId="15" applyNumberFormat="1" applyFont="1" applyFill="1" applyBorder="1" applyAlignment="1">
      <alignment vertical="center"/>
      <protection/>
    </xf>
    <xf numFmtId="0" fontId="22" fillId="0" borderId="0" xfId="72" applyFont="1" applyFill="1">
      <alignment/>
      <protection/>
    </xf>
    <xf numFmtId="0" fontId="85" fillId="0" borderId="10" xfId="72" applyFont="1" applyFill="1" applyBorder="1">
      <alignment/>
      <protection/>
    </xf>
    <xf numFmtId="0" fontId="72" fillId="0" borderId="0" xfId="0" applyFont="1" applyFill="1" applyBorder="1" applyAlignment="1">
      <alignment vertical="center"/>
    </xf>
    <xf numFmtId="0" fontId="77" fillId="0" borderId="30" xfId="0" applyFont="1" applyFill="1" applyBorder="1" applyAlignment="1">
      <alignment vertical="center"/>
    </xf>
    <xf numFmtId="0" fontId="77" fillId="0" borderId="30" xfId="0" applyFont="1" applyFill="1" applyBorder="1" applyAlignment="1">
      <alignment horizontal="center" vertical="center"/>
    </xf>
    <xf numFmtId="1" fontId="13" fillId="0" borderId="10" xfId="67" applyNumberFormat="1" applyFont="1" applyFill="1" applyBorder="1" applyAlignment="1">
      <alignment horizontal="right" vertical="center"/>
      <protection/>
    </xf>
    <xf numFmtId="182" fontId="72" fillId="0" borderId="10" xfId="0" applyNumberFormat="1" applyFont="1" applyFill="1" applyBorder="1" applyAlignment="1" applyProtection="1">
      <alignment vertical="center"/>
      <protection locked="0"/>
    </xf>
    <xf numFmtId="0" fontId="72" fillId="0" borderId="10" xfId="0" applyFont="1" applyFill="1" applyBorder="1" applyAlignment="1">
      <alignment horizontal="right" vertical="center"/>
    </xf>
    <xf numFmtId="0" fontId="77" fillId="0" borderId="10" xfId="0" applyFont="1" applyFill="1" applyBorder="1" applyAlignment="1">
      <alignment horizontal="distributed" vertical="center" indent="2"/>
    </xf>
    <xf numFmtId="1" fontId="72" fillId="0" borderId="10" xfId="0" applyNumberFormat="1" applyFont="1" applyFill="1" applyBorder="1" applyAlignment="1">
      <alignment vertical="center"/>
    </xf>
    <xf numFmtId="0" fontId="77" fillId="0" borderId="30" xfId="0" applyFont="1" applyFill="1" applyBorder="1" applyAlignment="1">
      <alignment vertical="center" wrapText="1"/>
    </xf>
    <xf numFmtId="0" fontId="72" fillId="0" borderId="0" xfId="0" applyFont="1" applyFill="1" applyBorder="1" applyAlignment="1">
      <alignment horizontal="center" vertical="center"/>
    </xf>
    <xf numFmtId="0" fontId="13" fillId="0" borderId="0" xfId="67" applyFont="1" applyFill="1" applyAlignment="1">
      <alignment vertical="center"/>
      <protection/>
    </xf>
    <xf numFmtId="0" fontId="13" fillId="0" borderId="0" xfId="67" applyFont="1" applyFill="1" applyAlignment="1">
      <alignment vertical="center" wrapText="1"/>
      <protection/>
    </xf>
    <xf numFmtId="0" fontId="26" fillId="0" borderId="0" xfId="67" applyFont="1" applyFill="1" applyAlignment="1">
      <alignment vertical="center"/>
      <protection/>
    </xf>
    <xf numFmtId="0" fontId="27" fillId="0" borderId="0" xfId="67" applyFont="1" applyFill="1" applyAlignment="1">
      <alignment horizontal="center" vertical="center"/>
      <protection/>
    </xf>
    <xf numFmtId="0" fontId="27" fillId="0" borderId="0" xfId="67" applyFont="1" applyFill="1" applyAlignment="1">
      <alignment horizontal="center" vertical="center" wrapText="1"/>
      <protection/>
    </xf>
    <xf numFmtId="0" fontId="28" fillId="0" borderId="10" xfId="67" applyFont="1" applyFill="1" applyBorder="1" applyAlignment="1">
      <alignment horizontal="center" vertical="center"/>
      <protection/>
    </xf>
    <xf numFmtId="0" fontId="14" fillId="0" borderId="10" xfId="70" applyFont="1" applyFill="1" applyBorder="1" applyAlignment="1">
      <alignment horizontal="center" vertical="center"/>
      <protection/>
    </xf>
    <xf numFmtId="0" fontId="28" fillId="0" borderId="10" xfId="67" applyFont="1" applyFill="1" applyBorder="1" applyAlignment="1">
      <alignment horizontal="center" vertical="center" wrapText="1"/>
      <protection/>
    </xf>
    <xf numFmtId="0" fontId="13" fillId="0" borderId="10" xfId="67" applyFont="1" applyFill="1" applyBorder="1" applyAlignment="1">
      <alignment horizontal="center" vertical="center" wrapText="1"/>
      <protection/>
    </xf>
    <xf numFmtId="0" fontId="13" fillId="0" borderId="10" xfId="67" applyFont="1" applyFill="1" applyBorder="1" applyAlignment="1">
      <alignment horizontal="left" vertical="center"/>
      <protection/>
    </xf>
    <xf numFmtId="0" fontId="13" fillId="0" borderId="10" xfId="67" applyFont="1" applyFill="1" applyBorder="1" applyAlignment="1">
      <alignment vertical="center"/>
      <protection/>
    </xf>
    <xf numFmtId="0" fontId="28" fillId="0" borderId="10" xfId="67" applyFont="1" applyFill="1" applyBorder="1" applyAlignment="1">
      <alignment horizontal="right" vertical="center" wrapText="1"/>
      <protection/>
    </xf>
    <xf numFmtId="182" fontId="13" fillId="0" borderId="10" xfId="67" applyNumberFormat="1" applyFont="1" applyFill="1" applyBorder="1" applyAlignment="1" applyProtection="1">
      <alignment horizontal="left" vertical="center"/>
      <protection locked="0"/>
    </xf>
    <xf numFmtId="0" fontId="13" fillId="0" borderId="10" xfId="67" applyFont="1" applyFill="1" applyBorder="1" applyAlignment="1">
      <alignment horizontal="right" vertical="center" wrapText="1"/>
      <protection/>
    </xf>
    <xf numFmtId="183" fontId="13" fillId="0" borderId="10" xfId="67" applyNumberFormat="1" applyFont="1" applyFill="1" applyBorder="1" applyAlignment="1" applyProtection="1">
      <alignment horizontal="left" vertical="center"/>
      <protection locked="0"/>
    </xf>
    <xf numFmtId="0" fontId="29" fillId="0" borderId="0" xfId="67" applyFont="1" applyFill="1" applyAlignment="1">
      <alignment vertical="center"/>
      <protection/>
    </xf>
    <xf numFmtId="0" fontId="13" fillId="0" borderId="0" xfId="67" applyFont="1" applyFill="1" applyAlignment="1">
      <alignment horizontal="right" vertical="center" wrapText="1"/>
      <protection/>
    </xf>
    <xf numFmtId="0" fontId="28" fillId="0" borderId="0" xfId="67" applyFont="1" applyFill="1" applyAlignment="1">
      <alignment vertical="center"/>
      <protection/>
    </xf>
    <xf numFmtId="0" fontId="2" fillId="33" borderId="0" xfId="0" applyFont="1" applyFill="1" applyAlignment="1" applyProtection="1">
      <alignment vertical="center"/>
      <protection locked="0"/>
    </xf>
    <xf numFmtId="0" fontId="53"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9" fontId="72" fillId="33" borderId="0" xfId="0" applyNumberFormat="1" applyFont="1" applyFill="1" applyAlignment="1" applyProtection="1">
      <alignment vertical="center"/>
      <protection locked="0"/>
    </xf>
    <xf numFmtId="0" fontId="3" fillId="33" borderId="0" xfId="0" applyFont="1" applyFill="1" applyAlignment="1" applyProtection="1">
      <alignment vertical="center"/>
      <protection locked="0"/>
    </xf>
    <xf numFmtId="0" fontId="4" fillId="33" borderId="0" xfId="0" applyFont="1" applyFill="1" applyAlignment="1" applyProtection="1">
      <alignment horizontal="center" vertical="center"/>
      <protection locked="0"/>
    </xf>
    <xf numFmtId="0" fontId="77" fillId="33" borderId="23" xfId="0" applyFont="1" applyFill="1" applyBorder="1" applyAlignment="1" applyProtection="1">
      <alignment horizontal="center" vertical="center"/>
      <protection locked="0"/>
    </xf>
    <xf numFmtId="0" fontId="77" fillId="33" borderId="24" xfId="0" applyFont="1" applyFill="1" applyBorder="1" applyAlignment="1" applyProtection="1">
      <alignment horizontal="center" vertical="center"/>
      <protection locked="0"/>
    </xf>
    <xf numFmtId="0" fontId="77" fillId="33" borderId="25" xfId="0" applyFont="1" applyFill="1" applyBorder="1" applyAlignment="1" applyProtection="1">
      <alignment horizontal="center" vertical="center"/>
      <protection locked="0"/>
    </xf>
    <xf numFmtId="0" fontId="77" fillId="33" borderId="19" xfId="0" applyFont="1" applyFill="1" applyBorder="1" applyAlignment="1" applyProtection="1">
      <alignment horizontal="center" vertical="center"/>
      <protection locked="0"/>
    </xf>
    <xf numFmtId="0" fontId="77" fillId="33" borderId="19" xfId="0" applyFont="1" applyFill="1" applyBorder="1" applyAlignment="1">
      <alignment horizontal="center" vertical="center" wrapText="1"/>
    </xf>
    <xf numFmtId="0" fontId="77" fillId="33" borderId="27" xfId="0" applyFont="1" applyFill="1" applyBorder="1" applyAlignment="1">
      <alignment horizontal="center" vertical="center" wrapText="1"/>
    </xf>
    <xf numFmtId="0" fontId="77" fillId="33" borderId="31" xfId="0" applyFont="1" applyFill="1" applyBorder="1" applyAlignment="1">
      <alignment horizontal="center" vertical="center" wrapText="1"/>
    </xf>
    <xf numFmtId="0" fontId="77" fillId="33" borderId="20" xfId="0" applyFont="1" applyFill="1" applyBorder="1" applyAlignment="1">
      <alignment horizontal="center" vertical="center" wrapText="1"/>
    </xf>
    <xf numFmtId="0" fontId="77" fillId="33" borderId="10" xfId="0" applyFont="1" applyFill="1" applyBorder="1" applyAlignment="1" applyProtection="1">
      <alignment horizontal="center" vertical="center"/>
      <protection locked="0"/>
    </xf>
    <xf numFmtId="0" fontId="77" fillId="33" borderId="21" xfId="0" applyFont="1" applyFill="1" applyBorder="1" applyAlignment="1" applyProtection="1">
      <alignment horizontal="center" vertical="center"/>
      <protection locked="0"/>
    </xf>
    <xf numFmtId="0" fontId="77" fillId="33" borderId="21" xfId="0" applyFont="1" applyFill="1" applyBorder="1" applyAlignment="1">
      <alignment horizontal="center" vertical="center" wrapText="1"/>
    </xf>
    <xf numFmtId="9" fontId="12" fillId="33" borderId="10" xfId="70" applyNumberFormat="1" applyFont="1" applyFill="1" applyBorder="1" applyAlignment="1">
      <alignment horizontal="center" vertical="center" wrapText="1"/>
      <protection/>
    </xf>
    <xf numFmtId="0" fontId="77" fillId="33" borderId="10" xfId="0" applyFont="1" applyFill="1" applyBorder="1" applyAlignment="1" applyProtection="1">
      <alignment horizontal="left" vertical="center"/>
      <protection locked="0"/>
    </xf>
    <xf numFmtId="181" fontId="12" fillId="0" borderId="10" xfId="76" applyNumberFormat="1" applyFont="1" applyFill="1" applyBorder="1" applyAlignment="1" applyProtection="1">
      <alignment horizontal="right" vertical="center" wrapText="1"/>
      <protection locked="0"/>
    </xf>
    <xf numFmtId="181" fontId="77" fillId="33" borderId="10" xfId="67" applyNumberFormat="1" applyFont="1" applyFill="1" applyBorder="1" applyAlignment="1" applyProtection="1">
      <alignment horizontal="right" vertical="center" wrapText="1"/>
      <protection locked="0"/>
    </xf>
    <xf numFmtId="9" fontId="77" fillId="33" borderId="10" xfId="67" applyNumberFormat="1" applyFont="1" applyFill="1" applyBorder="1" applyAlignment="1" applyProtection="1">
      <alignment horizontal="right" vertical="center" wrapText="1"/>
      <protection locked="0"/>
    </xf>
    <xf numFmtId="0" fontId="77" fillId="33" borderId="10" xfId="67" applyFont="1" applyFill="1" applyBorder="1" applyAlignment="1" applyProtection="1">
      <alignment horizontal="left" vertical="center"/>
      <protection locked="0"/>
    </xf>
    <xf numFmtId="1" fontId="12" fillId="0" borderId="10" xfId="76" applyNumberFormat="1" applyFont="1" applyFill="1" applyBorder="1" applyAlignment="1" applyProtection="1">
      <alignment horizontal="right" vertical="center" wrapText="1"/>
      <protection locked="0"/>
    </xf>
    <xf numFmtId="1" fontId="77" fillId="33" borderId="10" xfId="0" applyNumberFormat="1" applyFont="1" applyFill="1" applyBorder="1" applyAlignment="1" applyProtection="1">
      <alignment vertical="center"/>
      <protection locked="0"/>
    </xf>
    <xf numFmtId="1" fontId="12" fillId="35" borderId="10" xfId="67" applyNumberFormat="1" applyFont="1" applyFill="1" applyBorder="1" applyAlignment="1" applyProtection="1">
      <alignment horizontal="right" vertical="center" wrapText="1"/>
      <protection locked="0"/>
    </xf>
    <xf numFmtId="1" fontId="77" fillId="33" borderId="10" xfId="67" applyNumberFormat="1" applyFont="1" applyFill="1" applyBorder="1" applyAlignment="1" applyProtection="1">
      <alignment vertical="center"/>
      <protection locked="0"/>
    </xf>
    <xf numFmtId="1" fontId="72" fillId="33" borderId="10" xfId="0" applyNumberFormat="1" applyFont="1" applyFill="1" applyBorder="1" applyAlignment="1" applyProtection="1">
      <alignment horizontal="left" vertical="center"/>
      <protection locked="0"/>
    </xf>
    <xf numFmtId="1" fontId="1" fillId="36" borderId="10" xfId="67" applyNumberFormat="1" applyFont="1" applyFill="1" applyBorder="1" applyAlignment="1" applyProtection="1">
      <alignment horizontal="right" vertical="center" wrapText="1"/>
      <protection locked="0"/>
    </xf>
    <xf numFmtId="1" fontId="72" fillId="33" borderId="10" xfId="67" applyNumberFormat="1" applyFont="1" applyFill="1" applyBorder="1" applyAlignment="1" applyProtection="1">
      <alignment horizontal="left" vertical="center"/>
      <protection locked="0"/>
    </xf>
    <xf numFmtId="181" fontId="1" fillId="36" borderId="10" xfId="67" applyNumberFormat="1" applyFont="1" applyFill="1" applyBorder="1" applyAlignment="1" applyProtection="1">
      <alignment horizontal="right" vertical="center" wrapText="1"/>
      <protection locked="0"/>
    </xf>
    <xf numFmtId="0" fontId="1" fillId="0" borderId="10" xfId="76" applyFont="1" applyFill="1" applyBorder="1" applyAlignment="1" applyProtection="1">
      <alignment horizontal="right" vertical="center" wrapText="1"/>
      <protection locked="0"/>
    </xf>
    <xf numFmtId="1" fontId="72" fillId="33" borderId="10" xfId="0" applyNumberFormat="1" applyFont="1" applyFill="1" applyBorder="1" applyAlignment="1" applyProtection="1">
      <alignment vertical="center"/>
      <protection locked="0"/>
    </xf>
    <xf numFmtId="181" fontId="1" fillId="0" borderId="10" xfId="76" applyNumberFormat="1" applyFont="1" applyFill="1" applyBorder="1" applyAlignment="1" applyProtection="1">
      <alignment horizontal="right" vertical="center" wrapText="1"/>
      <protection locked="0"/>
    </xf>
    <xf numFmtId="181" fontId="72" fillId="33" borderId="10" xfId="67" applyNumberFormat="1" applyFont="1" applyFill="1" applyBorder="1" applyAlignment="1" applyProtection="1">
      <alignment horizontal="right" vertical="center" wrapText="1"/>
      <protection locked="0"/>
    </xf>
    <xf numFmtId="1" fontId="72" fillId="33" borderId="10" xfId="67" applyNumberFormat="1" applyFont="1" applyFill="1" applyBorder="1" applyAlignment="1" applyProtection="1">
      <alignment horizontal="right" vertical="center" wrapText="1"/>
      <protection locked="0"/>
    </xf>
    <xf numFmtId="0" fontId="72" fillId="33" borderId="10" xfId="0" applyNumberFormat="1" applyFont="1" applyFill="1" applyBorder="1" applyAlignment="1" applyProtection="1">
      <alignment vertical="center"/>
      <protection locked="0"/>
    </xf>
    <xf numFmtId="3" fontId="72" fillId="33" borderId="10" xfId="0" applyNumberFormat="1" applyFont="1" applyFill="1" applyBorder="1" applyAlignment="1" applyProtection="1">
      <alignment vertical="center"/>
      <protection locked="0"/>
    </xf>
    <xf numFmtId="3" fontId="72" fillId="33" borderId="10" xfId="67" applyNumberFormat="1" applyFont="1" applyFill="1" applyBorder="1" applyAlignment="1" applyProtection="1">
      <alignment vertical="center"/>
      <protection locked="0"/>
    </xf>
    <xf numFmtId="3" fontId="72" fillId="33" borderId="10" xfId="67" applyNumberFormat="1" applyFont="1" applyFill="1" applyBorder="1" applyAlignment="1" applyProtection="1">
      <alignment horizontal="right" vertical="center" wrapText="1"/>
      <protection locked="0"/>
    </xf>
    <xf numFmtId="0" fontId="72" fillId="33" borderId="10" xfId="67" applyNumberFormat="1" applyFont="1" applyFill="1" applyBorder="1" applyAlignment="1" applyProtection="1">
      <alignment vertical="center"/>
      <protection locked="0"/>
    </xf>
    <xf numFmtId="0" fontId="72" fillId="33" borderId="10" xfId="67" applyNumberFormat="1" applyFont="1" applyFill="1" applyBorder="1" applyAlignment="1" applyProtection="1">
      <alignment horizontal="right" vertical="center" wrapText="1"/>
      <protection locked="0"/>
    </xf>
    <xf numFmtId="0" fontId="72" fillId="33" borderId="10" xfId="0" applyFont="1" applyFill="1" applyBorder="1" applyAlignment="1" applyProtection="1">
      <alignment vertical="center" wrapText="1"/>
      <protection locked="0"/>
    </xf>
    <xf numFmtId="181" fontId="5" fillId="34" borderId="10" xfId="76" applyNumberFormat="1" applyFont="1" applyFill="1" applyBorder="1" applyAlignment="1" applyProtection="1">
      <alignment horizontal="right" vertical="center" wrapText="1"/>
      <protection locked="0"/>
    </xf>
    <xf numFmtId="9" fontId="72" fillId="33" borderId="0" xfId="0" applyNumberFormat="1" applyFont="1" applyFill="1" applyBorder="1" applyAlignment="1" applyProtection="1">
      <alignment horizontal="center" vertical="center"/>
      <protection locked="0"/>
    </xf>
    <xf numFmtId="1" fontId="77" fillId="33" borderId="10" xfId="67" applyNumberFormat="1" applyFont="1" applyFill="1" applyBorder="1" applyAlignment="1" applyProtection="1">
      <alignment horizontal="right" vertical="center" wrapText="1"/>
      <protection locked="0"/>
    </xf>
    <xf numFmtId="9" fontId="77" fillId="33" borderId="10" xfId="70" applyNumberFormat="1" applyFont="1" applyFill="1" applyBorder="1" applyAlignment="1" applyProtection="1">
      <alignment horizontal="right" vertical="center" wrapText="1"/>
      <protection locked="0"/>
    </xf>
    <xf numFmtId="3" fontId="72" fillId="33" borderId="19" xfId="67" applyNumberFormat="1" applyFont="1" applyFill="1" applyBorder="1" applyAlignment="1" applyProtection="1">
      <alignment vertical="center"/>
      <protection locked="0"/>
    </xf>
    <xf numFmtId="3" fontId="72" fillId="33" borderId="19" xfId="67" applyNumberFormat="1" applyFont="1" applyFill="1" applyBorder="1" applyAlignment="1" applyProtection="1">
      <alignment horizontal="right" vertical="center" wrapText="1"/>
      <protection locked="0"/>
    </xf>
    <xf numFmtId="0" fontId="72" fillId="33" borderId="10" xfId="0" applyFont="1" applyFill="1" applyBorder="1" applyAlignment="1" applyProtection="1">
      <alignment vertical="center"/>
      <protection locked="0"/>
    </xf>
    <xf numFmtId="181" fontId="1" fillId="0" borderId="23" xfId="76" applyNumberFormat="1" applyFont="1" applyFill="1" applyBorder="1" applyAlignment="1" applyProtection="1">
      <alignment horizontal="right" vertical="center" wrapText="1"/>
      <protection locked="0"/>
    </xf>
    <xf numFmtId="3" fontId="72" fillId="33" borderId="20" xfId="67" applyNumberFormat="1" applyFont="1" applyFill="1" applyBorder="1" applyAlignment="1" applyProtection="1">
      <alignment horizontal="right" vertical="center" wrapText="1"/>
      <protection locked="0"/>
    </xf>
    <xf numFmtId="181" fontId="72" fillId="33" borderId="0" xfId="67" applyNumberFormat="1" applyFont="1" applyFill="1" applyAlignment="1" applyProtection="1">
      <alignment horizontal="right" vertical="center" wrapText="1"/>
      <protection locked="0"/>
    </xf>
    <xf numFmtId="0" fontId="72" fillId="33" borderId="10" xfId="67" applyFont="1" applyFill="1" applyBorder="1" applyAlignment="1" applyProtection="1">
      <alignment horizontal="left" vertical="center" wrapText="1"/>
      <protection locked="0"/>
    </xf>
    <xf numFmtId="0" fontId="72" fillId="33" borderId="10" xfId="67" applyFont="1" applyFill="1" applyBorder="1" applyAlignment="1" applyProtection="1">
      <alignment horizontal="right" vertical="center" wrapText="1"/>
      <protection locked="0"/>
    </xf>
    <xf numFmtId="1" fontId="72" fillId="33" borderId="10" xfId="67" applyNumberFormat="1" applyFont="1" applyFill="1" applyBorder="1" applyAlignment="1" applyProtection="1">
      <alignment vertical="center"/>
      <protection locked="0"/>
    </xf>
    <xf numFmtId="0" fontId="72" fillId="33" borderId="10" xfId="67" applyFont="1" applyFill="1" applyBorder="1" applyAlignment="1" applyProtection="1">
      <alignment vertical="center"/>
      <protection locked="0"/>
    </xf>
    <xf numFmtId="0" fontId="77" fillId="33" borderId="10" xfId="0" applyFont="1" applyFill="1" applyBorder="1" applyAlignment="1" applyProtection="1">
      <alignment horizontal="distributed" vertical="center" indent="2"/>
      <protection locked="0"/>
    </xf>
    <xf numFmtId="181" fontId="12" fillId="0" borderId="10" xfId="67" applyNumberFormat="1" applyFont="1" applyFill="1" applyBorder="1" applyAlignment="1" applyProtection="1">
      <alignment horizontal="right" vertical="center" wrapText="1"/>
      <protection locked="0"/>
    </xf>
    <xf numFmtId="0" fontId="77" fillId="33" borderId="10" xfId="67" applyFont="1" applyFill="1" applyBorder="1" applyAlignment="1" applyProtection="1">
      <alignment horizontal="distributed" vertical="center" indent="2"/>
      <protection locked="0"/>
    </xf>
    <xf numFmtId="1" fontId="72" fillId="33" borderId="0" xfId="0" applyNumberFormat="1" applyFont="1" applyFill="1" applyAlignment="1" applyProtection="1">
      <alignment vertical="center"/>
      <protection locked="0"/>
    </xf>
    <xf numFmtId="181" fontId="72" fillId="33" borderId="0" xfId="0" applyNumberFormat="1" applyFont="1" applyFill="1" applyAlignment="1" applyProtection="1">
      <alignment vertical="center"/>
      <protection locked="0"/>
    </xf>
    <xf numFmtId="0" fontId="2" fillId="33" borderId="0" xfId="0" applyFont="1" applyFill="1" applyAlignment="1">
      <alignment vertical="center"/>
    </xf>
    <xf numFmtId="0" fontId="72" fillId="33" borderId="0" xfId="0" applyFont="1" applyFill="1" applyAlignment="1">
      <alignment horizontal="left" vertical="center"/>
    </xf>
    <xf numFmtId="0" fontId="72" fillId="33" borderId="0" xfId="0" applyFont="1" applyFill="1" applyAlignment="1">
      <alignment vertical="center"/>
    </xf>
    <xf numFmtId="0" fontId="3" fillId="33" borderId="0" xfId="0" applyFont="1" applyFill="1" applyAlignment="1">
      <alignment horizontal="left" vertical="center"/>
    </xf>
    <xf numFmtId="0" fontId="72" fillId="33" borderId="0" xfId="0" applyFont="1" applyFill="1" applyAlignment="1">
      <alignment horizontal="right" vertical="center"/>
    </xf>
    <xf numFmtId="0" fontId="77" fillId="33" borderId="23" xfId="0" applyFont="1" applyFill="1" applyBorder="1" applyAlignment="1">
      <alignment horizontal="center" vertical="center"/>
    </xf>
    <xf numFmtId="0" fontId="77" fillId="33" borderId="25" xfId="0" applyFont="1" applyFill="1" applyBorder="1" applyAlignment="1">
      <alignment horizontal="center" vertical="center"/>
    </xf>
    <xf numFmtId="0" fontId="77" fillId="33" borderId="10" xfId="0" applyFont="1" applyFill="1" applyBorder="1" applyAlignment="1">
      <alignment horizontal="center" vertical="center"/>
    </xf>
    <xf numFmtId="0" fontId="72" fillId="33" borderId="10" xfId="0" applyFont="1" applyFill="1" applyBorder="1" applyAlignment="1">
      <alignment horizontal="left" vertical="center"/>
    </xf>
    <xf numFmtId="0" fontId="72" fillId="33" borderId="25" xfId="0" applyFont="1" applyFill="1" applyBorder="1" applyAlignment="1">
      <alignment vertical="center"/>
    </xf>
    <xf numFmtId="1" fontId="72" fillId="33" borderId="10" xfId="67" applyNumberFormat="1" applyFont="1" applyFill="1" applyBorder="1" applyAlignment="1">
      <alignment vertical="center"/>
      <protection/>
    </xf>
    <xf numFmtId="9" fontId="72" fillId="33" borderId="10" xfId="70" applyNumberFormat="1" applyFont="1" applyFill="1" applyBorder="1" applyAlignment="1">
      <alignment horizontal="right" vertical="center" wrapText="1"/>
      <protection/>
    </xf>
    <xf numFmtId="182" fontId="72" fillId="33" borderId="25" xfId="0" applyNumberFormat="1" applyFont="1" applyFill="1" applyBorder="1" applyAlignment="1" applyProtection="1">
      <alignment horizontal="left" vertical="center"/>
      <protection locked="0"/>
    </xf>
    <xf numFmtId="0" fontId="72" fillId="33" borderId="10" xfId="67" applyFont="1" applyFill="1" applyBorder="1" applyAlignment="1">
      <alignment vertical="center"/>
      <protection/>
    </xf>
    <xf numFmtId="0" fontId="1" fillId="33" borderId="10" xfId="76" applyFont="1" applyFill="1" applyBorder="1" applyAlignment="1">
      <alignment vertical="center"/>
      <protection/>
    </xf>
    <xf numFmtId="183" fontId="72" fillId="33" borderId="25" xfId="0" applyNumberFormat="1" applyFont="1" applyFill="1" applyBorder="1" applyAlignment="1" applyProtection="1">
      <alignment horizontal="left" vertical="center"/>
      <protection locked="0"/>
    </xf>
    <xf numFmtId="182" fontId="72" fillId="33" borderId="22" xfId="0" applyNumberFormat="1" applyFont="1" applyFill="1" applyBorder="1" applyAlignment="1" applyProtection="1">
      <alignment horizontal="left" vertical="center"/>
      <protection locked="0"/>
    </xf>
    <xf numFmtId="1" fontId="72" fillId="33" borderId="0" xfId="0" applyNumberFormat="1" applyFont="1" applyFill="1" applyAlignment="1">
      <alignment vertical="center"/>
    </xf>
    <xf numFmtId="183" fontId="72" fillId="33" borderId="22" xfId="0" applyNumberFormat="1" applyFont="1" applyFill="1" applyBorder="1" applyAlignment="1" applyProtection="1">
      <alignment horizontal="left" vertical="center"/>
      <protection locked="0"/>
    </xf>
    <xf numFmtId="0" fontId="72" fillId="33" borderId="22" xfId="0" applyFont="1" applyFill="1" applyBorder="1" applyAlignment="1">
      <alignment vertical="center"/>
    </xf>
    <xf numFmtId="0" fontId="1" fillId="33" borderId="10" xfId="67" applyFont="1" applyFill="1" applyBorder="1" applyAlignment="1">
      <alignment vertical="center"/>
      <protection/>
    </xf>
    <xf numFmtId="1" fontId="1" fillId="33" borderId="10" xfId="67" applyNumberFormat="1" applyFont="1" applyFill="1" applyBorder="1" applyAlignment="1" applyProtection="1">
      <alignment vertical="center"/>
      <protection locked="0"/>
    </xf>
    <xf numFmtId="0" fontId="1" fillId="33" borderId="10" xfId="76" applyNumberFormat="1" applyFont="1" applyFill="1" applyBorder="1" applyAlignment="1" applyProtection="1">
      <alignment vertical="center"/>
      <protection locked="0"/>
    </xf>
    <xf numFmtId="0" fontId="1" fillId="33" borderId="10" xfId="67" applyNumberFormat="1" applyFont="1" applyFill="1" applyBorder="1" applyAlignment="1" applyProtection="1">
      <alignment vertical="center"/>
      <protection locked="0"/>
    </xf>
    <xf numFmtId="1" fontId="1" fillId="33" borderId="10" xfId="76" applyNumberFormat="1" applyFont="1" applyFill="1" applyBorder="1" applyAlignment="1" applyProtection="1">
      <alignment vertical="center"/>
      <protection locked="0"/>
    </xf>
    <xf numFmtId="0" fontId="86" fillId="33" borderId="10" xfId="67" applyFont="1" applyFill="1" applyBorder="1" applyAlignment="1">
      <alignment vertical="center"/>
      <protection/>
    </xf>
    <xf numFmtId="0" fontId="86" fillId="33" borderId="10" xfId="76" applyFont="1" applyFill="1" applyBorder="1" applyAlignment="1">
      <alignment vertical="center"/>
      <protection/>
    </xf>
    <xf numFmtId="0" fontId="72" fillId="33" borderId="25" xfId="0" applyFont="1" applyFill="1" applyBorder="1" applyAlignment="1">
      <alignment horizontal="left" vertical="center"/>
    </xf>
    <xf numFmtId="0" fontId="17" fillId="33" borderId="10" xfId="76" applyFont="1" applyFill="1" applyBorder="1" applyAlignment="1">
      <alignment vertical="center"/>
      <protection/>
    </xf>
    <xf numFmtId="0" fontId="87" fillId="33" borderId="10" xfId="67" applyFont="1" applyFill="1" applyBorder="1" applyAlignment="1">
      <alignment vertical="center"/>
      <protection/>
    </xf>
    <xf numFmtId="0" fontId="72" fillId="33" borderId="24" xfId="0" applyFont="1" applyFill="1" applyBorder="1" applyAlignment="1">
      <alignment vertical="center"/>
    </xf>
    <xf numFmtId="0" fontId="5" fillId="33" borderId="10" xfId="76" applyFont="1" applyFill="1" applyBorder="1" applyAlignment="1">
      <alignment vertical="center"/>
      <protection/>
    </xf>
    <xf numFmtId="0" fontId="60" fillId="33" borderId="10" xfId="67" applyFont="1" applyFill="1" applyBorder="1" applyAlignment="1">
      <alignment vertical="center"/>
      <protection/>
    </xf>
    <xf numFmtId="0" fontId="77" fillId="33" borderId="25" xfId="0" applyFont="1" applyFill="1" applyBorder="1" applyAlignment="1">
      <alignment horizontal="distributed" vertical="center"/>
    </xf>
    <xf numFmtId="0" fontId="60" fillId="33" borderId="0" xfId="0" applyFont="1" applyFill="1" applyAlignment="1">
      <alignment vertical="center"/>
    </xf>
    <xf numFmtId="0" fontId="72" fillId="33" borderId="0" xfId="0" applyFont="1" applyFill="1" applyAlignment="1">
      <alignment vertical="center" wrapText="1"/>
    </xf>
    <xf numFmtId="0" fontId="72" fillId="33" borderId="0" xfId="0" applyFont="1" applyFill="1" applyAlignment="1">
      <alignment horizontal="right" vertical="center" wrapText="1"/>
    </xf>
    <xf numFmtId="0" fontId="77" fillId="33" borderId="23" xfId="0" applyFont="1" applyFill="1" applyBorder="1" applyAlignment="1">
      <alignment horizontal="center" vertical="center" wrapText="1"/>
    </xf>
    <xf numFmtId="0" fontId="77" fillId="33" borderId="24" xfId="0" applyFont="1" applyFill="1" applyBorder="1" applyAlignment="1">
      <alignment horizontal="center" vertical="center" wrapText="1"/>
    </xf>
    <xf numFmtId="0" fontId="77" fillId="33" borderId="25" xfId="0" applyFont="1" applyFill="1" applyBorder="1" applyAlignment="1">
      <alignment horizontal="center" vertical="center" wrapText="1"/>
    </xf>
    <xf numFmtId="0" fontId="72" fillId="20" borderId="10" xfId="0" applyFont="1" applyFill="1" applyBorder="1" applyAlignment="1">
      <alignment horizontal="left" vertical="center"/>
    </xf>
    <xf numFmtId="0" fontId="72" fillId="20" borderId="10" xfId="0" applyFont="1" applyFill="1" applyBorder="1" applyAlignment="1">
      <alignment vertical="center"/>
    </xf>
    <xf numFmtId="0" fontId="72" fillId="20" borderId="10" xfId="70" applyFont="1" applyFill="1" applyBorder="1" applyAlignment="1">
      <alignment vertical="center" wrapText="1"/>
      <protection/>
    </xf>
    <xf numFmtId="0" fontId="72" fillId="20" borderId="10" xfId="67" applyFont="1" applyFill="1" applyBorder="1" applyAlignment="1">
      <alignment vertical="center" wrapText="1"/>
      <protection/>
    </xf>
    <xf numFmtId="9" fontId="72" fillId="20" borderId="10" xfId="70" applyNumberFormat="1" applyFont="1" applyFill="1" applyBorder="1" applyAlignment="1">
      <alignment vertical="center" wrapText="1"/>
      <protection/>
    </xf>
    <xf numFmtId="0" fontId="72" fillId="33" borderId="10" xfId="70" applyFont="1" applyFill="1" applyBorder="1" applyAlignment="1">
      <alignment vertical="center" wrapText="1"/>
      <protection/>
    </xf>
    <xf numFmtId="9" fontId="72" fillId="33" borderId="10" xfId="70" applyNumberFormat="1" applyFont="1" applyFill="1" applyBorder="1" applyAlignment="1">
      <alignment vertical="center" wrapText="1"/>
      <protection/>
    </xf>
    <xf numFmtId="0" fontId="72" fillId="33" borderId="0" xfId="67" applyFont="1" applyFill="1" applyAlignment="1">
      <alignment vertical="center" wrapText="1"/>
      <protection/>
    </xf>
    <xf numFmtId="0" fontId="60" fillId="33" borderId="10" xfId="67" applyFont="1" applyFill="1" applyBorder="1" applyAlignment="1">
      <alignment vertical="center" wrapText="1"/>
      <protection/>
    </xf>
    <xf numFmtId="0" fontId="60" fillId="33" borderId="10" xfId="70" applyFont="1" applyFill="1" applyBorder="1" applyAlignment="1">
      <alignment vertical="center" wrapText="1"/>
      <protection/>
    </xf>
    <xf numFmtId="0" fontId="77" fillId="32" borderId="23" xfId="0" applyFont="1" applyFill="1" applyBorder="1" applyAlignment="1">
      <alignment horizontal="distributed" vertical="center" indent="2"/>
    </xf>
    <xf numFmtId="0" fontId="77" fillId="32" borderId="25" xfId="0" applyFont="1" applyFill="1" applyBorder="1" applyAlignment="1">
      <alignment horizontal="distributed" vertical="center" indent="2"/>
    </xf>
    <xf numFmtId="0" fontId="77" fillId="32" borderId="10" xfId="70" applyFont="1" applyFill="1" applyBorder="1" applyAlignment="1">
      <alignment horizontal="distributed" vertical="center" wrapText="1"/>
      <protection/>
    </xf>
    <xf numFmtId="0" fontId="77" fillId="32" borderId="10" xfId="67" applyFont="1" applyFill="1" applyBorder="1" applyAlignment="1">
      <alignment horizontal="distributed" vertical="center" wrapText="1"/>
      <protection/>
    </xf>
    <xf numFmtId="9" fontId="72" fillId="32" borderId="10" xfId="70" applyNumberFormat="1" applyFont="1" applyFill="1" applyBorder="1" applyAlignment="1">
      <alignment vertical="center" wrapText="1"/>
      <protection/>
    </xf>
    <xf numFmtId="0" fontId="16" fillId="33" borderId="0" xfId="0" applyFont="1" applyFill="1" applyAlignment="1" applyProtection="1">
      <alignment vertical="center"/>
      <protection locked="0"/>
    </xf>
    <xf numFmtId="0" fontId="30" fillId="33" borderId="0" xfId="0" applyFont="1" applyFill="1" applyAlignment="1" applyProtection="1">
      <alignment vertical="center"/>
      <protection locked="0"/>
    </xf>
    <xf numFmtId="0" fontId="0" fillId="33" borderId="0" xfId="0" applyFill="1" applyAlignment="1" applyProtection="1">
      <alignment vertical="center"/>
      <protection locked="0"/>
    </xf>
    <xf numFmtId="0" fontId="31" fillId="33" borderId="0" xfId="0" applyFont="1" applyFill="1" applyAlignment="1" applyProtection="1">
      <alignment horizontal="center" vertical="center"/>
      <protection locked="0"/>
    </xf>
    <xf numFmtId="0" fontId="16" fillId="33" borderId="0" xfId="0" applyFont="1" applyFill="1" applyAlignment="1" applyProtection="1">
      <alignment horizontal="left" vertical="center"/>
      <protection locked="0"/>
    </xf>
    <xf numFmtId="0" fontId="32" fillId="33" borderId="0" xfId="0" applyFont="1" applyFill="1" applyAlignment="1" applyProtection="1">
      <alignment vertical="center"/>
      <protection locked="0"/>
    </xf>
    <xf numFmtId="0" fontId="33" fillId="33" borderId="0" xfId="0" applyFont="1" applyFill="1" applyAlignment="1" applyProtection="1">
      <alignment vertical="center"/>
      <protection locked="0"/>
    </xf>
    <xf numFmtId="0" fontId="34" fillId="33" borderId="0" xfId="0" applyFont="1" applyFill="1" applyAlignment="1" applyProtection="1">
      <alignment horizontal="center" vertical="center"/>
      <protection locked="0"/>
    </xf>
  </cellXfs>
  <cellStyles count="63">
    <cellStyle name="Normal" xfId="0"/>
    <cellStyle name="常规_收入(目标)_1" xfId="15"/>
    <cellStyle name="Currency [0]" xfId="16"/>
    <cellStyle name="20% - 强调文字颜色 3" xfId="17"/>
    <cellStyle name="输入" xfId="18"/>
    <cellStyle name="Currency" xfId="19"/>
    <cellStyle name="常规 10 10 2 2"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百分比 2"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常规 2 3" xfId="67"/>
    <cellStyle name="40% - 强调文字颜色 6" xfId="68"/>
    <cellStyle name="60% - 强调文字颜色 6" xfId="69"/>
    <cellStyle name="常规 2" xfId="70"/>
    <cellStyle name="常规 3" xfId="71"/>
    <cellStyle name="常规 4" xfId="72"/>
    <cellStyle name="千位分隔 2" xfId="73"/>
    <cellStyle name="常规 4 2" xfId="74"/>
    <cellStyle name="常规 5" xfId="75"/>
    <cellStyle name="常规_甘泉堡"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3"/>
  <sheetViews>
    <sheetView showGridLines="0" showZeros="0" workbookViewId="0" topLeftCell="A1">
      <selection activeCell="A1" sqref="A1"/>
    </sheetView>
  </sheetViews>
  <sheetFormatPr defaultColWidth="9.00390625" defaultRowHeight="14.25"/>
  <cols>
    <col min="1" max="1" width="148.375" style="479" customWidth="1"/>
    <col min="2" max="2" width="9.00390625" style="479" hidden="1" customWidth="1"/>
    <col min="3" max="16384" width="9.00390625" style="479" customWidth="1"/>
  </cols>
  <sheetData>
    <row r="1" spans="1:2" ht="36.75" customHeight="1">
      <c r="A1" s="482" t="s">
        <v>0</v>
      </c>
      <c r="B1" s="479" t="s">
        <v>1</v>
      </c>
    </row>
    <row r="2" spans="1:2" ht="52.5" customHeight="1">
      <c r="A2" s="483"/>
      <c r="B2" s="479" t="s">
        <v>2</v>
      </c>
    </row>
    <row r="3" spans="1:2" ht="178.5" customHeight="1">
      <c r="A3" s="484" t="s">
        <v>3</v>
      </c>
      <c r="B3" s="479" t="s">
        <v>4</v>
      </c>
    </row>
  </sheetData>
  <sheetProtection/>
  <printOptions horizontalCentered="1"/>
  <pageMargins left="0.75" right="0.75" top="0.98" bottom="0.98"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L151"/>
  <sheetViews>
    <sheetView showGridLines="0" showZeros="0" zoomScale="85" zoomScaleNormal="85" workbookViewId="0" topLeftCell="A4">
      <selection activeCell="K12" sqref="K12"/>
    </sheetView>
  </sheetViews>
  <sheetFormatPr defaultColWidth="5.75390625" defaultRowHeight="14.25"/>
  <cols>
    <col min="1" max="1" width="15.125" style="148" customWidth="1"/>
    <col min="2" max="2" width="9.875" style="202" customWidth="1"/>
    <col min="3" max="3" width="10.125" style="202" customWidth="1"/>
    <col min="4" max="4" width="8.00390625" style="202" customWidth="1"/>
    <col min="5" max="5" width="8.625" style="202" customWidth="1"/>
    <col min="6" max="6" width="8.00390625" style="202" customWidth="1"/>
    <col min="7" max="8" width="5.875" style="202" customWidth="1"/>
    <col min="9" max="11" width="7.125" style="202" customWidth="1"/>
    <col min="12" max="12" width="8.375" style="202" customWidth="1"/>
    <col min="13" max="13" width="7.125" style="202" customWidth="1"/>
    <col min="14" max="14" width="7.875" style="202" customWidth="1"/>
    <col min="15" max="15" width="7.125" style="202" customWidth="1"/>
    <col min="16" max="16" width="7.50390625" style="202" customWidth="1"/>
    <col min="17" max="17" width="7.125" style="202" customWidth="1"/>
    <col min="18" max="19" width="5.875" style="202" customWidth="1"/>
    <col min="20" max="21" width="8.50390625" style="202" customWidth="1"/>
    <col min="22" max="22" width="5.875" style="202" customWidth="1"/>
    <col min="23" max="23" width="7.125" style="202" customWidth="1"/>
    <col min="24" max="25" width="8.625" style="202" customWidth="1"/>
    <col min="26" max="27" width="7.125" style="202" customWidth="1"/>
    <col min="28" max="29" width="8.75390625" style="202" customWidth="1"/>
    <col min="30" max="33" width="5.875" style="202" customWidth="1"/>
    <col min="34" max="34" width="7.00390625" style="202" customWidth="1"/>
    <col min="35" max="38" width="5.875" style="202" customWidth="1"/>
    <col min="39" max="16384" width="5.75390625" style="148" customWidth="1"/>
  </cols>
  <sheetData>
    <row r="1" ht="14.25">
      <c r="A1" s="47" t="s">
        <v>1529</v>
      </c>
    </row>
    <row r="2" spans="1:38" s="200" customFormat="1" ht="28.5" customHeight="1">
      <c r="A2" s="48" t="s">
        <v>1530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row>
    <row r="3" spans="1:38" ht="16.5" customHeight="1">
      <c r="A3" s="203" t="s">
        <v>23</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row>
    <row r="4" spans="1:38" ht="18" customHeight="1">
      <c r="A4" s="154" t="s">
        <v>1361</v>
      </c>
      <c r="B4" s="204" t="s">
        <v>1531</v>
      </c>
      <c r="C4" s="155" t="s">
        <v>1532</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row>
    <row r="5" spans="1:38" ht="292.5" customHeight="1">
      <c r="A5" s="156"/>
      <c r="B5" s="205"/>
      <c r="C5" s="206" t="s">
        <v>1533</v>
      </c>
      <c r="D5" s="207" t="s">
        <v>1534</v>
      </c>
      <c r="E5" s="208" t="s">
        <v>1535</v>
      </c>
      <c r="F5" s="209" t="s">
        <v>1536</v>
      </c>
      <c r="G5" s="209" t="s">
        <v>1537</v>
      </c>
      <c r="H5" s="209" t="s">
        <v>1538</v>
      </c>
      <c r="I5" s="209" t="s">
        <v>1539</v>
      </c>
      <c r="J5" s="209" t="s">
        <v>1540</v>
      </c>
      <c r="K5" s="209" t="s">
        <v>1541</v>
      </c>
      <c r="L5" s="209" t="s">
        <v>1542</v>
      </c>
      <c r="M5" s="209" t="s">
        <v>1543</v>
      </c>
      <c r="N5" s="209" t="s">
        <v>1544</v>
      </c>
      <c r="O5" s="209" t="s">
        <v>1545</v>
      </c>
      <c r="P5" s="209" t="s">
        <v>1050</v>
      </c>
      <c r="Q5" s="230" t="s">
        <v>1546</v>
      </c>
      <c r="R5" s="230" t="s">
        <v>1547</v>
      </c>
      <c r="S5" s="230" t="s">
        <v>1548</v>
      </c>
      <c r="T5" s="230" t="s">
        <v>1549</v>
      </c>
      <c r="U5" s="230" t="s">
        <v>1550</v>
      </c>
      <c r="V5" s="230" t="s">
        <v>1551</v>
      </c>
      <c r="W5" s="230" t="s">
        <v>1552</v>
      </c>
      <c r="X5" s="230" t="s">
        <v>1553</v>
      </c>
      <c r="Y5" s="230" t="s">
        <v>1554</v>
      </c>
      <c r="Z5" s="230" t="s">
        <v>1555</v>
      </c>
      <c r="AA5" s="230" t="s">
        <v>1556</v>
      </c>
      <c r="AB5" s="230" t="s">
        <v>1557</v>
      </c>
      <c r="AC5" s="230" t="s">
        <v>1558</v>
      </c>
      <c r="AD5" s="230" t="s">
        <v>1559</v>
      </c>
      <c r="AE5" s="230" t="s">
        <v>1560</v>
      </c>
      <c r="AF5" s="230" t="s">
        <v>1561</v>
      </c>
      <c r="AG5" s="230" t="s">
        <v>1562</v>
      </c>
      <c r="AH5" s="230" t="s">
        <v>1563</v>
      </c>
      <c r="AI5" s="230" t="s">
        <v>1564</v>
      </c>
      <c r="AJ5" s="230" t="s">
        <v>1565</v>
      </c>
      <c r="AK5" s="230" t="s">
        <v>1566</v>
      </c>
      <c r="AL5" s="209" t="s">
        <v>1567</v>
      </c>
    </row>
    <row r="6" spans="1:38" ht="17.25" customHeight="1">
      <c r="A6" s="210" t="s">
        <v>1523</v>
      </c>
      <c r="B6" s="211">
        <f>C6+'表七(2)'!B6</f>
        <v>27661153</v>
      </c>
      <c r="C6" s="211">
        <f>C7+C8+C20+C27+C42+C53+C63+C70+C82+C95+C107+C114+C129+C140+C146</f>
        <v>27225083</v>
      </c>
      <c r="D6" s="211">
        <f aca="true" t="shared" si="0" ref="D6:AL6">D7+D8+D20+D27+D42+D53+D63+D70+D82+D95+D107+D114+D129+D140+D146</f>
        <v>193723</v>
      </c>
      <c r="E6" s="211">
        <f t="shared" si="0"/>
        <v>8516400</v>
      </c>
      <c r="F6" s="211">
        <f t="shared" si="0"/>
        <v>1048243</v>
      </c>
      <c r="G6" s="211">
        <f t="shared" si="0"/>
        <v>559303</v>
      </c>
      <c r="H6" s="211">
        <f t="shared" si="0"/>
        <v>11700</v>
      </c>
      <c r="I6" s="211">
        <f t="shared" si="0"/>
        <v>95232</v>
      </c>
      <c r="J6" s="211">
        <f t="shared" si="0"/>
        <v>79660</v>
      </c>
      <c r="K6" s="211">
        <f t="shared" si="0"/>
        <v>436100</v>
      </c>
      <c r="L6" s="211">
        <f t="shared" si="0"/>
        <v>3240342</v>
      </c>
      <c r="M6" s="211">
        <f t="shared" si="0"/>
        <v>0</v>
      </c>
      <c r="N6" s="211">
        <f t="shared" si="0"/>
        <v>1344543</v>
      </c>
      <c r="O6" s="211">
        <f t="shared" si="0"/>
        <v>410400</v>
      </c>
      <c r="P6" s="211">
        <f t="shared" si="0"/>
        <v>1303720</v>
      </c>
      <c r="Q6" s="211">
        <f t="shared" si="0"/>
        <v>0</v>
      </c>
      <c r="R6" s="211">
        <f t="shared" si="0"/>
        <v>0</v>
      </c>
      <c r="S6" s="211">
        <f t="shared" si="0"/>
        <v>0</v>
      </c>
      <c r="T6" s="211">
        <f t="shared" si="0"/>
        <v>268936</v>
      </c>
      <c r="U6" s="211">
        <f t="shared" si="0"/>
        <v>1178379</v>
      </c>
      <c r="V6" s="211">
        <f t="shared" si="0"/>
        <v>4240</v>
      </c>
      <c r="W6" s="211">
        <f t="shared" si="0"/>
        <v>111190</v>
      </c>
      <c r="X6" s="211">
        <f t="shared" si="0"/>
        <v>2783148</v>
      </c>
      <c r="Y6" s="211">
        <f t="shared" si="0"/>
        <v>1042835</v>
      </c>
      <c r="Z6" s="211">
        <f t="shared" si="0"/>
        <v>111043</v>
      </c>
      <c r="AA6" s="211">
        <f t="shared" si="0"/>
        <v>0</v>
      </c>
      <c r="AB6" s="211">
        <f t="shared" si="0"/>
        <v>1337297</v>
      </c>
      <c r="AC6" s="211">
        <f t="shared" si="0"/>
        <v>2940677</v>
      </c>
      <c r="AD6" s="211">
        <f t="shared" si="0"/>
        <v>22308</v>
      </c>
      <c r="AE6" s="211">
        <f t="shared" si="0"/>
        <v>0</v>
      </c>
      <c r="AF6" s="211">
        <f t="shared" si="0"/>
        <v>0</v>
      </c>
      <c r="AG6" s="211">
        <f t="shared" si="0"/>
        <v>0</v>
      </c>
      <c r="AH6" s="211">
        <f t="shared" si="0"/>
        <v>137998</v>
      </c>
      <c r="AI6" s="211">
        <f t="shared" si="0"/>
        <v>42991</v>
      </c>
      <c r="AJ6" s="211">
        <f t="shared" si="0"/>
        <v>0</v>
      </c>
      <c r="AK6" s="211">
        <f t="shared" si="0"/>
        <v>0</v>
      </c>
      <c r="AL6" s="211">
        <f t="shared" si="0"/>
        <v>4675</v>
      </c>
    </row>
    <row r="7" spans="1:38" s="201" customFormat="1" ht="17.25" customHeight="1">
      <c r="A7" s="212" t="s">
        <v>1524</v>
      </c>
      <c r="B7" s="211">
        <f>C7+'表七(2)'!B7</f>
        <v>8616981</v>
      </c>
      <c r="C7" s="213">
        <f>SUM(D7:AL7)</f>
        <v>8683858</v>
      </c>
      <c r="D7" s="211">
        <v>-159763</v>
      </c>
      <c r="E7" s="211">
        <v>6060289</v>
      </c>
      <c r="F7" s="211">
        <v>-312179</v>
      </c>
      <c r="G7" s="211">
        <v>458887</v>
      </c>
      <c r="H7" s="211">
        <v>-774</v>
      </c>
      <c r="I7" s="211">
        <v>27734</v>
      </c>
      <c r="J7" s="211">
        <v>825</v>
      </c>
      <c r="K7" s="211">
        <v>-8297</v>
      </c>
      <c r="L7" s="211">
        <v>-16268</v>
      </c>
      <c r="M7" s="211">
        <v>0</v>
      </c>
      <c r="N7" s="211">
        <v>1333071</v>
      </c>
      <c r="O7" s="211">
        <v>-6139</v>
      </c>
      <c r="P7" s="211">
        <v>-236987</v>
      </c>
      <c r="Q7" s="211">
        <v>-71132</v>
      </c>
      <c r="R7" s="211">
        <v>0</v>
      </c>
      <c r="S7" s="211">
        <v>-11119</v>
      </c>
      <c r="T7" s="211">
        <v>-24555</v>
      </c>
      <c r="U7" s="211">
        <v>-261909</v>
      </c>
      <c r="V7" s="211">
        <v>1245</v>
      </c>
      <c r="W7" s="211">
        <v>25921</v>
      </c>
      <c r="X7" s="229">
        <v>1212241</v>
      </c>
      <c r="Y7" s="229">
        <v>-316358</v>
      </c>
      <c r="Z7" s="229">
        <v>-11436</v>
      </c>
      <c r="AA7" s="229">
        <v>-20444</v>
      </c>
      <c r="AB7" s="229">
        <v>-185471</v>
      </c>
      <c r="AC7" s="229">
        <v>1284712</v>
      </c>
      <c r="AD7" s="229">
        <v>18157</v>
      </c>
      <c r="AE7" s="229">
        <v>-3938</v>
      </c>
      <c r="AF7" s="229">
        <v>0</v>
      </c>
      <c r="AG7" s="229">
        <v>-991</v>
      </c>
      <c r="AH7" s="229">
        <v>14684</v>
      </c>
      <c r="AI7" s="229">
        <v>42261</v>
      </c>
      <c r="AJ7" s="229">
        <v>-199</v>
      </c>
      <c r="AK7" s="229">
        <v>-444</v>
      </c>
      <c r="AL7" s="229">
        <v>-147766</v>
      </c>
    </row>
    <row r="8" spans="1:38" ht="17.25" customHeight="1">
      <c r="A8" s="212" t="s">
        <v>1392</v>
      </c>
      <c r="B8" s="211">
        <f>C8+'表七(2)'!B8</f>
        <v>718966</v>
      </c>
      <c r="C8" s="213">
        <f>SUM(D8:AL8)</f>
        <v>595206</v>
      </c>
      <c r="D8" s="214">
        <f>D9+D10</f>
        <v>23655</v>
      </c>
      <c r="E8" s="214">
        <f aca="true" t="shared" si="1" ref="E8:AL8">E9+E10</f>
        <v>28703</v>
      </c>
      <c r="F8" s="214">
        <f t="shared" si="1"/>
        <v>3397</v>
      </c>
      <c r="G8" s="214">
        <f t="shared" si="1"/>
        <v>0</v>
      </c>
      <c r="H8" s="214">
        <f t="shared" si="1"/>
        <v>0</v>
      </c>
      <c r="I8" s="214">
        <f t="shared" si="1"/>
        <v>13778</v>
      </c>
      <c r="J8" s="214">
        <f t="shared" si="1"/>
        <v>0</v>
      </c>
      <c r="K8" s="214">
        <f t="shared" si="1"/>
        <v>0</v>
      </c>
      <c r="L8" s="214">
        <f t="shared" si="1"/>
        <v>81540</v>
      </c>
      <c r="M8" s="214">
        <f t="shared" si="1"/>
        <v>0</v>
      </c>
      <c r="N8" s="214">
        <f t="shared" si="1"/>
        <v>0</v>
      </c>
      <c r="O8" s="214">
        <f t="shared" si="1"/>
        <v>10387</v>
      </c>
      <c r="P8" s="214">
        <f t="shared" si="1"/>
        <v>812</v>
      </c>
      <c r="Q8" s="214">
        <f t="shared" si="1"/>
        <v>520</v>
      </c>
      <c r="R8" s="214">
        <f t="shared" si="1"/>
        <v>0</v>
      </c>
      <c r="S8" s="214">
        <f t="shared" si="1"/>
        <v>709</v>
      </c>
      <c r="T8" s="214">
        <f t="shared" si="1"/>
        <v>37847</v>
      </c>
      <c r="U8" s="214">
        <f t="shared" si="1"/>
        <v>22566</v>
      </c>
      <c r="V8" s="214">
        <f t="shared" si="1"/>
        <v>46</v>
      </c>
      <c r="W8" s="214">
        <f t="shared" si="1"/>
        <v>4604</v>
      </c>
      <c r="X8" s="214">
        <f t="shared" si="1"/>
        <v>48485</v>
      </c>
      <c r="Y8" s="214">
        <f t="shared" si="1"/>
        <v>51813</v>
      </c>
      <c r="Z8" s="214">
        <f t="shared" si="1"/>
        <v>0</v>
      </c>
      <c r="AA8" s="214">
        <f t="shared" si="1"/>
        <v>0</v>
      </c>
      <c r="AB8" s="214">
        <f t="shared" si="1"/>
        <v>8714</v>
      </c>
      <c r="AC8" s="214">
        <f t="shared" si="1"/>
        <v>244876</v>
      </c>
      <c r="AD8" s="214">
        <f t="shared" si="1"/>
        <v>968</v>
      </c>
      <c r="AE8" s="214">
        <f t="shared" si="1"/>
        <v>0</v>
      </c>
      <c r="AF8" s="214">
        <f t="shared" si="1"/>
        <v>0</v>
      </c>
      <c r="AG8" s="214">
        <f t="shared" si="1"/>
        <v>82</v>
      </c>
      <c r="AH8" s="214">
        <f t="shared" si="1"/>
        <v>11704</v>
      </c>
      <c r="AI8" s="214">
        <f t="shared" si="1"/>
        <v>0</v>
      </c>
      <c r="AJ8" s="214">
        <f t="shared" si="1"/>
        <v>0</v>
      </c>
      <c r="AK8" s="214">
        <f t="shared" si="1"/>
        <v>0</v>
      </c>
      <c r="AL8" s="214">
        <f t="shared" si="1"/>
        <v>0</v>
      </c>
    </row>
    <row r="9" spans="1:38" ht="17.25" customHeight="1">
      <c r="A9" s="215" t="s">
        <v>1393</v>
      </c>
      <c r="B9" s="211">
        <f>C9+'表七(2)'!B9</f>
        <v>402225</v>
      </c>
      <c r="C9" s="213">
        <f>SUM(D9:AL9)</f>
        <v>278465</v>
      </c>
      <c r="D9" s="214">
        <v>-54728</v>
      </c>
      <c r="E9" s="214">
        <v>7844</v>
      </c>
      <c r="F9" s="214">
        <v>57</v>
      </c>
      <c r="G9" s="214">
        <v>-10800</v>
      </c>
      <c r="H9" s="214"/>
      <c r="I9" s="214">
        <v>10057</v>
      </c>
      <c r="J9" s="214"/>
      <c r="K9" s="214"/>
      <c r="L9" s="214">
        <v>32092</v>
      </c>
      <c r="M9" s="214"/>
      <c r="N9" s="214"/>
      <c r="O9" s="214">
        <v>10387</v>
      </c>
      <c r="P9" s="214"/>
      <c r="Q9" s="214">
        <v>520</v>
      </c>
      <c r="R9" s="214"/>
      <c r="S9" s="214">
        <v>709</v>
      </c>
      <c r="T9" s="214">
        <v>-55825</v>
      </c>
      <c r="U9" s="214">
        <v>17789</v>
      </c>
      <c r="V9" s="214">
        <v>46</v>
      </c>
      <c r="W9" s="214">
        <v>4604</v>
      </c>
      <c r="X9" s="214">
        <v>46321</v>
      </c>
      <c r="Y9" s="214">
        <v>51813</v>
      </c>
      <c r="Z9" s="214"/>
      <c r="AA9" s="214"/>
      <c r="AB9" s="214">
        <v>7842</v>
      </c>
      <c r="AC9" s="214">
        <v>244876</v>
      </c>
      <c r="AD9" s="214">
        <v>968</v>
      </c>
      <c r="AE9" s="214"/>
      <c r="AF9" s="214"/>
      <c r="AG9" s="214">
        <v>82</v>
      </c>
      <c r="AH9" s="214"/>
      <c r="AI9" s="214"/>
      <c r="AJ9" s="214"/>
      <c r="AK9" s="214"/>
      <c r="AL9" s="214">
        <v>-36189</v>
      </c>
    </row>
    <row r="10" spans="1:38" ht="17.25" customHeight="1">
      <c r="A10" s="215" t="s">
        <v>1394</v>
      </c>
      <c r="B10" s="211">
        <f>C10+'表七(2)'!B10</f>
        <v>316741</v>
      </c>
      <c r="C10" s="213">
        <f>SUM(D10:AL10)</f>
        <v>316741</v>
      </c>
      <c r="D10" s="214">
        <f aca="true" t="shared" si="2" ref="D10:AL10">SUM(D11:D19)</f>
        <v>78383</v>
      </c>
      <c r="E10" s="214">
        <f t="shared" si="2"/>
        <v>20859</v>
      </c>
      <c r="F10" s="214">
        <f t="shared" si="2"/>
        <v>3340</v>
      </c>
      <c r="G10" s="214">
        <f t="shared" si="2"/>
        <v>10800</v>
      </c>
      <c r="H10" s="214">
        <f t="shared" si="2"/>
        <v>0</v>
      </c>
      <c r="I10" s="214">
        <f t="shared" si="2"/>
        <v>3721</v>
      </c>
      <c r="J10" s="214">
        <f t="shared" si="2"/>
        <v>0</v>
      </c>
      <c r="K10" s="214">
        <f t="shared" si="2"/>
        <v>0</v>
      </c>
      <c r="L10" s="214">
        <f t="shared" si="2"/>
        <v>49448</v>
      </c>
      <c r="M10" s="214">
        <f t="shared" si="2"/>
        <v>0</v>
      </c>
      <c r="N10" s="214">
        <f t="shared" si="2"/>
        <v>0</v>
      </c>
      <c r="O10" s="214">
        <f t="shared" si="2"/>
        <v>0</v>
      </c>
      <c r="P10" s="214">
        <f t="shared" si="2"/>
        <v>812</v>
      </c>
      <c r="Q10" s="214">
        <f t="shared" si="2"/>
        <v>0</v>
      </c>
      <c r="R10" s="214">
        <f t="shared" si="2"/>
        <v>0</v>
      </c>
      <c r="S10" s="214">
        <f t="shared" si="2"/>
        <v>0</v>
      </c>
      <c r="T10" s="214">
        <f t="shared" si="2"/>
        <v>93672</v>
      </c>
      <c r="U10" s="214">
        <f t="shared" si="2"/>
        <v>4777</v>
      </c>
      <c r="V10" s="214">
        <f t="shared" si="2"/>
        <v>0</v>
      </c>
      <c r="W10" s="214">
        <f t="shared" si="2"/>
        <v>0</v>
      </c>
      <c r="X10" s="214">
        <f t="shared" si="2"/>
        <v>2164</v>
      </c>
      <c r="Y10" s="214">
        <f t="shared" si="2"/>
        <v>0</v>
      </c>
      <c r="Z10" s="214">
        <f t="shared" si="2"/>
        <v>0</v>
      </c>
      <c r="AA10" s="214">
        <f t="shared" si="2"/>
        <v>0</v>
      </c>
      <c r="AB10" s="214">
        <f t="shared" si="2"/>
        <v>872</v>
      </c>
      <c r="AC10" s="214">
        <f t="shared" si="2"/>
        <v>0</v>
      </c>
      <c r="AD10" s="214">
        <f t="shared" si="2"/>
        <v>0</v>
      </c>
      <c r="AE10" s="214">
        <f t="shared" si="2"/>
        <v>0</v>
      </c>
      <c r="AF10" s="214">
        <f t="shared" si="2"/>
        <v>0</v>
      </c>
      <c r="AG10" s="214">
        <f t="shared" si="2"/>
        <v>0</v>
      </c>
      <c r="AH10" s="214">
        <f t="shared" si="2"/>
        <v>11704</v>
      </c>
      <c r="AI10" s="214">
        <f t="shared" si="2"/>
        <v>0</v>
      </c>
      <c r="AJ10" s="214">
        <f t="shared" si="2"/>
        <v>0</v>
      </c>
      <c r="AK10" s="214">
        <f t="shared" si="2"/>
        <v>0</v>
      </c>
      <c r="AL10" s="214">
        <f t="shared" si="2"/>
        <v>36189</v>
      </c>
    </row>
    <row r="11" spans="1:38" ht="17.25" customHeight="1">
      <c r="A11" s="215" t="s">
        <v>1395</v>
      </c>
      <c r="B11" s="211">
        <f>C11+'表七(2)'!B11</f>
        <v>40807</v>
      </c>
      <c r="C11" s="213">
        <f>SUM(D11:AL11)</f>
        <v>40807</v>
      </c>
      <c r="D11" s="214">
        <v>12989</v>
      </c>
      <c r="E11" s="214">
        <v>2677</v>
      </c>
      <c r="F11" s="214">
        <v>2838</v>
      </c>
      <c r="G11" s="214"/>
      <c r="H11" s="214"/>
      <c r="I11" s="214"/>
      <c r="J11" s="214"/>
      <c r="K11" s="214"/>
      <c r="L11" s="214">
        <v>6801</v>
      </c>
      <c r="M11" s="214"/>
      <c r="N11" s="214"/>
      <c r="O11" s="214"/>
      <c r="P11" s="214"/>
      <c r="Q11" s="214"/>
      <c r="R11" s="214"/>
      <c r="S11" s="214"/>
      <c r="T11" s="214"/>
      <c r="U11" s="214"/>
      <c r="V11" s="214"/>
      <c r="W11" s="214"/>
      <c r="X11" s="214"/>
      <c r="Y11" s="214"/>
      <c r="Z11" s="214"/>
      <c r="AA11" s="214"/>
      <c r="AB11" s="214">
        <v>90</v>
      </c>
      <c r="AC11" s="214"/>
      <c r="AD11" s="214"/>
      <c r="AE11" s="214"/>
      <c r="AF11" s="214"/>
      <c r="AG11" s="214"/>
      <c r="AH11" s="214"/>
      <c r="AI11" s="214"/>
      <c r="AJ11" s="214"/>
      <c r="AK11" s="214"/>
      <c r="AL11" s="214">
        <v>15412</v>
      </c>
    </row>
    <row r="12" spans="1:38" ht="17.25" customHeight="1">
      <c r="A12" s="215" t="s">
        <v>1396</v>
      </c>
      <c r="B12" s="211">
        <f>C12+'表七(2)'!B12</f>
        <v>75235</v>
      </c>
      <c r="C12" s="213">
        <v>75235</v>
      </c>
      <c r="D12" s="214">
        <v>6644</v>
      </c>
      <c r="E12" s="214">
        <v>5968</v>
      </c>
      <c r="F12" s="214">
        <v>1</v>
      </c>
      <c r="G12" s="214">
        <v>10000</v>
      </c>
      <c r="H12" s="214"/>
      <c r="I12" s="214">
        <v>200</v>
      </c>
      <c r="J12" s="214"/>
      <c r="K12" s="214"/>
      <c r="L12" s="214">
        <v>10325</v>
      </c>
      <c r="M12" s="214"/>
      <c r="N12" s="214"/>
      <c r="O12" s="214"/>
      <c r="P12" s="214"/>
      <c r="Q12" s="214"/>
      <c r="R12" s="214"/>
      <c r="S12" s="214"/>
      <c r="T12" s="214">
        <v>35000</v>
      </c>
      <c r="U12" s="214"/>
      <c r="V12" s="214"/>
      <c r="W12" s="214"/>
      <c r="X12" s="214"/>
      <c r="Y12" s="214"/>
      <c r="Z12" s="214"/>
      <c r="AA12" s="214"/>
      <c r="AB12" s="214">
        <v>64</v>
      </c>
      <c r="AC12" s="214"/>
      <c r="AD12" s="214"/>
      <c r="AE12" s="214"/>
      <c r="AF12" s="214"/>
      <c r="AG12" s="214"/>
      <c r="AH12" s="214"/>
      <c r="AI12" s="214"/>
      <c r="AJ12" s="214"/>
      <c r="AK12" s="214"/>
      <c r="AL12" s="214">
        <v>7033</v>
      </c>
    </row>
    <row r="13" spans="1:38" ht="17.25" customHeight="1">
      <c r="A13" s="215" t="s">
        <v>1397</v>
      </c>
      <c r="B13" s="211">
        <f>C13+'表七(2)'!B13</f>
        <v>73517</v>
      </c>
      <c r="C13" s="213">
        <v>73517</v>
      </c>
      <c r="D13" s="214">
        <v>39223</v>
      </c>
      <c r="E13" s="214">
        <v>5378</v>
      </c>
      <c r="F13" s="214">
        <v>3</v>
      </c>
      <c r="G13" s="214"/>
      <c r="H13" s="214"/>
      <c r="I13" s="214">
        <v>421</v>
      </c>
      <c r="J13" s="214"/>
      <c r="K13" s="214"/>
      <c r="L13" s="214">
        <v>9805</v>
      </c>
      <c r="M13" s="214"/>
      <c r="N13" s="214"/>
      <c r="O13" s="214"/>
      <c r="P13" s="214">
        <v>330</v>
      </c>
      <c r="Q13" s="214"/>
      <c r="R13" s="214"/>
      <c r="S13" s="214"/>
      <c r="T13" s="214">
        <v>16</v>
      </c>
      <c r="U13" s="214"/>
      <c r="V13" s="214"/>
      <c r="W13" s="214"/>
      <c r="X13" s="214">
        <v>2158</v>
      </c>
      <c r="Y13" s="214"/>
      <c r="Z13" s="214"/>
      <c r="AA13" s="214"/>
      <c r="AB13" s="214">
        <v>581</v>
      </c>
      <c r="AC13" s="214"/>
      <c r="AD13" s="214"/>
      <c r="AE13" s="214"/>
      <c r="AF13" s="214"/>
      <c r="AG13" s="214"/>
      <c r="AH13" s="214">
        <v>9248</v>
      </c>
      <c r="AI13" s="214"/>
      <c r="AJ13" s="214"/>
      <c r="AK13" s="214"/>
      <c r="AL13" s="214">
        <v>6354</v>
      </c>
    </row>
    <row r="14" spans="1:38" ht="17.25" customHeight="1">
      <c r="A14" s="215" t="s">
        <v>1398</v>
      </c>
      <c r="B14" s="211">
        <f>C14+'表七(2)'!B14</f>
        <v>38594</v>
      </c>
      <c r="C14" s="213">
        <v>38594</v>
      </c>
      <c r="D14" s="214">
        <v>3265</v>
      </c>
      <c r="E14" s="214">
        <v>1750</v>
      </c>
      <c r="F14" s="214">
        <v>28</v>
      </c>
      <c r="G14" s="214"/>
      <c r="H14" s="214"/>
      <c r="I14" s="214">
        <v>557</v>
      </c>
      <c r="J14" s="214"/>
      <c r="K14" s="214"/>
      <c r="L14" s="214">
        <v>2927</v>
      </c>
      <c r="M14" s="214"/>
      <c r="N14" s="214"/>
      <c r="O14" s="214"/>
      <c r="P14" s="214">
        <v>106</v>
      </c>
      <c r="Q14" s="214"/>
      <c r="R14" s="214"/>
      <c r="S14" s="214"/>
      <c r="T14" s="214">
        <v>24900</v>
      </c>
      <c r="U14" s="214"/>
      <c r="V14" s="214"/>
      <c r="W14" s="214"/>
      <c r="X14" s="214"/>
      <c r="Y14" s="214"/>
      <c r="Z14" s="214"/>
      <c r="AA14" s="214"/>
      <c r="AB14" s="214">
        <v>60</v>
      </c>
      <c r="AC14" s="214"/>
      <c r="AD14" s="214"/>
      <c r="AE14" s="214"/>
      <c r="AF14" s="214"/>
      <c r="AG14" s="214"/>
      <c r="AH14" s="214">
        <v>2456</v>
      </c>
      <c r="AI14" s="214"/>
      <c r="AJ14" s="214"/>
      <c r="AK14" s="214"/>
      <c r="AL14" s="214">
        <v>2545</v>
      </c>
    </row>
    <row r="15" spans="1:38" ht="17.25" customHeight="1">
      <c r="A15" s="215" t="s">
        <v>1399</v>
      </c>
      <c r="B15" s="211">
        <f>C15+'表七(2)'!B15</f>
        <v>19127</v>
      </c>
      <c r="C15" s="213">
        <f>SUM(D15:AL15)</f>
        <v>19127</v>
      </c>
      <c r="D15" s="214">
        <v>3818</v>
      </c>
      <c r="E15" s="214">
        <v>1514</v>
      </c>
      <c r="F15" s="214">
        <v>271</v>
      </c>
      <c r="G15" s="214"/>
      <c r="H15" s="214"/>
      <c r="I15" s="214">
        <v>1722</v>
      </c>
      <c r="J15" s="214"/>
      <c r="K15" s="214"/>
      <c r="L15" s="214">
        <v>10203</v>
      </c>
      <c r="M15" s="214"/>
      <c r="N15" s="214"/>
      <c r="O15" s="214"/>
      <c r="P15" s="214"/>
      <c r="Q15" s="214"/>
      <c r="R15" s="214"/>
      <c r="S15" s="214"/>
      <c r="T15" s="214">
        <v>5</v>
      </c>
      <c r="U15" s="214"/>
      <c r="V15" s="214"/>
      <c r="W15" s="214"/>
      <c r="X15" s="214"/>
      <c r="Y15" s="214"/>
      <c r="Z15" s="214"/>
      <c r="AA15" s="214"/>
      <c r="AB15" s="214"/>
      <c r="AC15" s="214"/>
      <c r="AD15" s="214"/>
      <c r="AE15" s="214"/>
      <c r="AF15" s="214"/>
      <c r="AG15" s="214"/>
      <c r="AH15" s="214"/>
      <c r="AI15" s="214"/>
      <c r="AJ15" s="214"/>
      <c r="AK15" s="214"/>
      <c r="AL15" s="214">
        <v>1594</v>
      </c>
    </row>
    <row r="16" spans="1:38" ht="17.25" customHeight="1">
      <c r="A16" s="215" t="s">
        <v>1400</v>
      </c>
      <c r="B16" s="211">
        <f>C16+'表七(2)'!B16</f>
        <v>7711</v>
      </c>
      <c r="C16" s="213">
        <v>7711</v>
      </c>
      <c r="D16" s="214">
        <v>3624</v>
      </c>
      <c r="E16" s="214">
        <v>837</v>
      </c>
      <c r="F16" s="214">
        <v>105</v>
      </c>
      <c r="G16" s="214"/>
      <c r="H16" s="214"/>
      <c r="I16" s="214"/>
      <c r="J16" s="214"/>
      <c r="K16" s="214"/>
      <c r="L16" s="214">
        <v>2770</v>
      </c>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v>375</v>
      </c>
    </row>
    <row r="17" spans="1:38" ht="17.25" customHeight="1">
      <c r="A17" s="215" t="s">
        <v>1401</v>
      </c>
      <c r="B17" s="211">
        <f>C17+'表七(2)'!B17</f>
        <v>53479</v>
      </c>
      <c r="C17" s="213">
        <f>SUM(D17:AL17)</f>
        <v>53479</v>
      </c>
      <c r="D17" s="214">
        <v>5493</v>
      </c>
      <c r="E17" s="214">
        <v>1904</v>
      </c>
      <c r="F17" s="214">
        <v>89</v>
      </c>
      <c r="G17" s="214">
        <v>800</v>
      </c>
      <c r="H17" s="214"/>
      <c r="I17" s="214">
        <v>422</v>
      </c>
      <c r="J17" s="214"/>
      <c r="K17" s="214"/>
      <c r="L17" s="214">
        <v>4202</v>
      </c>
      <c r="M17" s="214"/>
      <c r="N17" s="214"/>
      <c r="O17" s="214"/>
      <c r="P17" s="214">
        <v>189</v>
      </c>
      <c r="Q17" s="214"/>
      <c r="R17" s="214"/>
      <c r="S17" s="214"/>
      <c r="T17" s="214">
        <v>32758</v>
      </c>
      <c r="U17" s="214">
        <v>4777</v>
      </c>
      <c r="V17" s="214"/>
      <c r="W17" s="214"/>
      <c r="X17" s="214">
        <v>6</v>
      </c>
      <c r="Y17" s="214"/>
      <c r="Z17" s="214"/>
      <c r="AA17" s="214"/>
      <c r="AB17" s="214">
        <v>7</v>
      </c>
      <c r="AC17" s="214"/>
      <c r="AD17" s="214"/>
      <c r="AE17" s="214"/>
      <c r="AF17" s="214"/>
      <c r="AG17" s="214"/>
      <c r="AH17" s="214"/>
      <c r="AI17" s="214"/>
      <c r="AJ17" s="214"/>
      <c r="AK17" s="214"/>
      <c r="AL17" s="214">
        <v>2832</v>
      </c>
    </row>
    <row r="18" spans="1:38" ht="15.75" customHeight="1">
      <c r="A18" s="215" t="s">
        <v>1402</v>
      </c>
      <c r="B18" s="211">
        <f>C18+'表七(2)'!B18</f>
        <v>7230</v>
      </c>
      <c r="C18" s="213">
        <f>SUM(D18:AL18)</f>
        <v>7230</v>
      </c>
      <c r="D18" s="214">
        <v>3323</v>
      </c>
      <c r="E18" s="214">
        <v>831</v>
      </c>
      <c r="F18" s="214">
        <v>5</v>
      </c>
      <c r="G18" s="214"/>
      <c r="H18" s="214"/>
      <c r="I18" s="214">
        <v>399</v>
      </c>
      <c r="J18" s="214"/>
      <c r="K18" s="214"/>
      <c r="L18" s="214">
        <v>2415</v>
      </c>
      <c r="M18" s="214"/>
      <c r="N18" s="214"/>
      <c r="O18" s="214"/>
      <c r="P18" s="214">
        <v>187</v>
      </c>
      <c r="Q18" s="214"/>
      <c r="R18" s="214"/>
      <c r="S18" s="214"/>
      <c r="T18" s="214"/>
      <c r="U18" s="214"/>
      <c r="V18" s="214"/>
      <c r="W18" s="214"/>
      <c r="X18" s="214"/>
      <c r="Y18" s="214"/>
      <c r="Z18" s="214"/>
      <c r="AA18" s="214"/>
      <c r="AB18" s="214">
        <v>70</v>
      </c>
      <c r="AC18" s="214"/>
      <c r="AD18" s="214"/>
      <c r="AE18" s="214"/>
      <c r="AF18" s="214"/>
      <c r="AG18" s="214"/>
      <c r="AH18" s="214"/>
      <c r="AI18" s="214"/>
      <c r="AJ18" s="214"/>
      <c r="AK18" s="214"/>
      <c r="AL18" s="214"/>
    </row>
    <row r="19" spans="1:38" ht="13.5">
      <c r="A19" s="215" t="s">
        <v>1403</v>
      </c>
      <c r="B19" s="211">
        <f>C19+'表七(2)'!B19</f>
        <v>1041</v>
      </c>
      <c r="C19" s="213">
        <f>SUM(D19:AL19)</f>
        <v>1041</v>
      </c>
      <c r="D19" s="214">
        <v>4</v>
      </c>
      <c r="E19" s="214"/>
      <c r="F19" s="214"/>
      <c r="G19" s="214"/>
      <c r="H19" s="214"/>
      <c r="I19" s="214"/>
      <c r="J19" s="214"/>
      <c r="K19" s="214"/>
      <c r="L19" s="214"/>
      <c r="M19" s="214"/>
      <c r="N19" s="214"/>
      <c r="O19" s="214"/>
      <c r="P19" s="214"/>
      <c r="Q19" s="214"/>
      <c r="R19" s="214"/>
      <c r="S19" s="214"/>
      <c r="T19" s="214">
        <v>993</v>
      </c>
      <c r="U19" s="214"/>
      <c r="V19" s="214"/>
      <c r="W19" s="214"/>
      <c r="X19" s="214"/>
      <c r="Y19" s="214"/>
      <c r="Z19" s="214"/>
      <c r="AA19" s="214"/>
      <c r="AB19" s="214"/>
      <c r="AC19" s="214"/>
      <c r="AD19" s="214"/>
      <c r="AE19" s="214"/>
      <c r="AF19" s="214"/>
      <c r="AG19" s="214"/>
      <c r="AH19" s="214"/>
      <c r="AI19" s="214"/>
      <c r="AJ19" s="214"/>
      <c r="AK19" s="214"/>
      <c r="AL19" s="214">
        <v>44</v>
      </c>
    </row>
    <row r="20" spans="1:38" ht="13.5">
      <c r="A20" s="212" t="s">
        <v>1525</v>
      </c>
      <c r="B20" s="211">
        <f>C20+'表七(2)'!B20</f>
        <v>145318</v>
      </c>
      <c r="C20" s="211">
        <f>C21+C22</f>
        <v>142811</v>
      </c>
      <c r="D20" s="211">
        <v>6584</v>
      </c>
      <c r="E20" s="211">
        <v>8418</v>
      </c>
      <c r="F20" s="211">
        <v>64</v>
      </c>
      <c r="G20" s="211">
        <v>917</v>
      </c>
      <c r="H20" s="211">
        <v>0</v>
      </c>
      <c r="I20" s="211">
        <v>31866</v>
      </c>
      <c r="J20" s="211">
        <v>0</v>
      </c>
      <c r="K20" s="211">
        <v>0</v>
      </c>
      <c r="L20" s="211">
        <v>19996</v>
      </c>
      <c r="M20" s="211">
        <v>0</v>
      </c>
      <c r="N20" s="211">
        <v>0</v>
      </c>
      <c r="O20" s="211">
        <v>0</v>
      </c>
      <c r="P20" s="211">
        <v>5287</v>
      </c>
      <c r="Q20" s="211">
        <v>450</v>
      </c>
      <c r="R20" s="211">
        <v>0</v>
      </c>
      <c r="S20" s="211">
        <v>117</v>
      </c>
      <c r="T20" s="211">
        <v>6430</v>
      </c>
      <c r="U20" s="211">
        <v>13603</v>
      </c>
      <c r="V20" s="211">
        <v>300</v>
      </c>
      <c r="W20" s="211">
        <v>1522</v>
      </c>
      <c r="X20" s="229">
        <v>15042</v>
      </c>
      <c r="Y20" s="229">
        <v>9486</v>
      </c>
      <c r="Z20" s="229">
        <v>3142</v>
      </c>
      <c r="AA20" s="229">
        <v>0</v>
      </c>
      <c r="AB20" s="229">
        <v>5198</v>
      </c>
      <c r="AC20" s="229">
        <v>772</v>
      </c>
      <c r="AD20" s="229">
        <v>241</v>
      </c>
      <c r="AE20" s="229">
        <v>0</v>
      </c>
      <c r="AF20" s="229">
        <v>0</v>
      </c>
      <c r="AG20" s="229">
        <v>10</v>
      </c>
      <c r="AH20" s="229">
        <v>13366</v>
      </c>
      <c r="AI20" s="229">
        <v>0</v>
      </c>
      <c r="AJ20" s="229">
        <v>0</v>
      </c>
      <c r="AK20" s="229">
        <v>0</v>
      </c>
      <c r="AL20" s="229">
        <v>0</v>
      </c>
    </row>
    <row r="21" spans="1:38" ht="13.5">
      <c r="A21" s="215" t="s">
        <v>1393</v>
      </c>
      <c r="B21" s="211">
        <f>C21+'表七(2)'!B21</f>
        <v>-45907</v>
      </c>
      <c r="C21" s="213">
        <v>-48414</v>
      </c>
      <c r="D21" s="211">
        <v>4392</v>
      </c>
      <c r="E21" s="211">
        <v>-125902</v>
      </c>
      <c r="F21" s="211">
        <v>20</v>
      </c>
      <c r="G21" s="211">
        <v>547</v>
      </c>
      <c r="H21" s="211"/>
      <c r="I21" s="211">
        <v>28003</v>
      </c>
      <c r="J21" s="211"/>
      <c r="K21" s="211"/>
      <c r="L21" s="211">
        <v>12248</v>
      </c>
      <c r="M21" s="211"/>
      <c r="N21" s="211"/>
      <c r="O21" s="211"/>
      <c r="P21" s="211">
        <v>0</v>
      </c>
      <c r="Q21" s="211">
        <v>277</v>
      </c>
      <c r="R21" s="211"/>
      <c r="S21" s="211">
        <v>117</v>
      </c>
      <c r="T21" s="211">
        <v>3147</v>
      </c>
      <c r="U21" s="211">
        <v>4836</v>
      </c>
      <c r="V21" s="211">
        <v>300</v>
      </c>
      <c r="W21" s="211">
        <v>1522</v>
      </c>
      <c r="X21" s="211">
        <v>7109</v>
      </c>
      <c r="Y21" s="211">
        <v>9473</v>
      </c>
      <c r="Z21" s="211">
        <v>10</v>
      </c>
      <c r="AA21" s="229"/>
      <c r="AB21" s="211">
        <v>5198</v>
      </c>
      <c r="AC21" s="211">
        <v>38</v>
      </c>
      <c r="AD21" s="211">
        <v>241</v>
      </c>
      <c r="AE21" s="229"/>
      <c r="AF21" s="229"/>
      <c r="AG21" s="211">
        <v>10</v>
      </c>
      <c r="AH21" s="211">
        <v>0</v>
      </c>
      <c r="AI21" s="229"/>
      <c r="AJ21" s="229"/>
      <c r="AK21" s="229"/>
      <c r="AL21" s="229"/>
    </row>
    <row r="22" spans="1:38" ht="13.5">
      <c r="A22" s="216" t="s">
        <v>1405</v>
      </c>
      <c r="B22" s="211">
        <f>C22+'表七(2)'!B22</f>
        <v>191225</v>
      </c>
      <c r="C22" s="211">
        <v>191225</v>
      </c>
      <c r="D22" s="211">
        <v>2192</v>
      </c>
      <c r="E22" s="211">
        <v>134320</v>
      </c>
      <c r="F22" s="211">
        <v>44</v>
      </c>
      <c r="G22" s="211">
        <v>370</v>
      </c>
      <c r="H22" s="211">
        <v>0</v>
      </c>
      <c r="I22" s="211">
        <v>3863</v>
      </c>
      <c r="J22" s="211">
        <v>0</v>
      </c>
      <c r="K22" s="211">
        <v>0</v>
      </c>
      <c r="L22" s="211">
        <v>7748</v>
      </c>
      <c r="M22" s="211">
        <v>0</v>
      </c>
      <c r="N22" s="211">
        <v>0</v>
      </c>
      <c r="O22" s="211">
        <v>0</v>
      </c>
      <c r="P22" s="211">
        <v>5287</v>
      </c>
      <c r="Q22" s="211">
        <v>173</v>
      </c>
      <c r="R22" s="211">
        <v>0</v>
      </c>
      <c r="S22" s="211">
        <v>0</v>
      </c>
      <c r="T22" s="211">
        <v>3283</v>
      </c>
      <c r="U22" s="211">
        <v>8767</v>
      </c>
      <c r="V22" s="211">
        <v>0</v>
      </c>
      <c r="W22" s="211">
        <v>0</v>
      </c>
      <c r="X22" s="211">
        <v>7933</v>
      </c>
      <c r="Y22" s="211">
        <v>13</v>
      </c>
      <c r="Z22" s="211">
        <v>3132</v>
      </c>
      <c r="AA22" s="211">
        <v>0</v>
      </c>
      <c r="AB22" s="211">
        <v>0</v>
      </c>
      <c r="AC22" s="211">
        <v>734</v>
      </c>
      <c r="AD22" s="211">
        <v>0</v>
      </c>
      <c r="AE22" s="211">
        <v>0</v>
      </c>
      <c r="AF22" s="211">
        <v>0</v>
      </c>
      <c r="AG22" s="211">
        <v>0</v>
      </c>
      <c r="AH22" s="211">
        <v>13366</v>
      </c>
      <c r="AI22" s="211">
        <v>0</v>
      </c>
      <c r="AJ22" s="211">
        <v>0</v>
      </c>
      <c r="AK22" s="211">
        <v>0</v>
      </c>
      <c r="AL22" s="211">
        <v>0</v>
      </c>
    </row>
    <row r="23" spans="1:38" ht="13.5">
      <c r="A23" s="217" t="s">
        <v>1406</v>
      </c>
      <c r="B23" s="211">
        <f>C23+'表七(2)'!B23</f>
        <v>68520</v>
      </c>
      <c r="C23" s="213">
        <v>68520</v>
      </c>
      <c r="D23" s="218">
        <v>1179</v>
      </c>
      <c r="E23" s="218">
        <v>44999</v>
      </c>
      <c r="F23" s="218">
        <v>44</v>
      </c>
      <c r="G23" s="218">
        <v>111</v>
      </c>
      <c r="H23" s="218"/>
      <c r="I23" s="218"/>
      <c r="J23" s="218"/>
      <c r="K23" s="218"/>
      <c r="L23" s="218">
        <v>4124</v>
      </c>
      <c r="M23" s="218"/>
      <c r="N23" s="218"/>
      <c r="O23" s="218"/>
      <c r="P23" s="218">
        <v>3285</v>
      </c>
      <c r="Q23" s="218">
        <v>10</v>
      </c>
      <c r="R23" s="218"/>
      <c r="S23" s="218"/>
      <c r="T23" s="218">
        <v>1284</v>
      </c>
      <c r="U23" s="218">
        <v>4334</v>
      </c>
      <c r="V23" s="218"/>
      <c r="W23" s="218"/>
      <c r="X23" s="218">
        <v>3517</v>
      </c>
      <c r="Y23" s="218">
        <v>9</v>
      </c>
      <c r="Z23" s="218">
        <v>372</v>
      </c>
      <c r="AA23" s="218"/>
      <c r="AB23" s="218"/>
      <c r="AC23" s="218">
        <v>620</v>
      </c>
      <c r="AD23" s="218"/>
      <c r="AE23" s="218"/>
      <c r="AF23" s="218"/>
      <c r="AG23" s="218"/>
      <c r="AH23" s="218">
        <v>4632</v>
      </c>
      <c r="AI23" s="218"/>
      <c r="AJ23" s="218"/>
      <c r="AK23" s="218"/>
      <c r="AL23" s="218"/>
    </row>
    <row r="24" spans="1:38" ht="13.5">
      <c r="A24" s="217" t="s">
        <v>1407</v>
      </c>
      <c r="B24" s="211">
        <f>C24+'表七(2)'!B24</f>
        <v>21211</v>
      </c>
      <c r="C24" s="213">
        <v>21211</v>
      </c>
      <c r="D24" s="218">
        <v>634</v>
      </c>
      <c r="E24" s="218">
        <v>6539</v>
      </c>
      <c r="F24" s="218"/>
      <c r="G24" s="218">
        <v>136</v>
      </c>
      <c r="H24" s="218"/>
      <c r="I24" s="218">
        <v>3863</v>
      </c>
      <c r="J24" s="218"/>
      <c r="K24" s="218"/>
      <c r="L24" s="218">
        <v>1465</v>
      </c>
      <c r="M24" s="218"/>
      <c r="N24" s="218"/>
      <c r="O24" s="218"/>
      <c r="P24" s="218"/>
      <c r="Q24" s="218">
        <v>80</v>
      </c>
      <c r="R24" s="218"/>
      <c r="S24" s="218"/>
      <c r="T24" s="218">
        <v>914</v>
      </c>
      <c r="U24" s="218">
        <v>1579</v>
      </c>
      <c r="V24" s="218"/>
      <c r="W24" s="218"/>
      <c r="X24" s="218">
        <v>1612</v>
      </c>
      <c r="Y24" s="218">
        <v>2</v>
      </c>
      <c r="Z24" s="218"/>
      <c r="AA24" s="218"/>
      <c r="AB24" s="218"/>
      <c r="AC24" s="218">
        <v>73</v>
      </c>
      <c r="AD24" s="218"/>
      <c r="AE24" s="218"/>
      <c r="AF24" s="218"/>
      <c r="AG24" s="218"/>
      <c r="AH24" s="218">
        <v>4314</v>
      </c>
      <c r="AI24" s="218"/>
      <c r="AJ24" s="218"/>
      <c r="AK24" s="218"/>
      <c r="AL24" s="218"/>
    </row>
    <row r="25" spans="1:38" ht="13.5">
      <c r="A25" s="217" t="s">
        <v>1408</v>
      </c>
      <c r="B25" s="211">
        <f>C25+'表七(2)'!B25</f>
        <v>64295</v>
      </c>
      <c r="C25" s="213">
        <v>64295</v>
      </c>
      <c r="D25" s="218">
        <v>379</v>
      </c>
      <c r="E25" s="218">
        <v>49665</v>
      </c>
      <c r="F25" s="218"/>
      <c r="G25" s="218">
        <v>117</v>
      </c>
      <c r="H25" s="218"/>
      <c r="I25" s="218"/>
      <c r="J25" s="218"/>
      <c r="K25" s="218"/>
      <c r="L25" s="218">
        <v>2159</v>
      </c>
      <c r="M25" s="218"/>
      <c r="N25" s="218"/>
      <c r="O25" s="218"/>
      <c r="P25" s="218"/>
      <c r="Q25" s="218">
        <v>3</v>
      </c>
      <c r="R25" s="218"/>
      <c r="S25" s="218"/>
      <c r="T25" s="218">
        <v>716</v>
      </c>
      <c r="U25" s="218">
        <v>2094</v>
      </c>
      <c r="V25" s="218"/>
      <c r="W25" s="218"/>
      <c r="X25" s="218">
        <v>2013</v>
      </c>
      <c r="Y25" s="218">
        <v>2</v>
      </c>
      <c r="Z25" s="218">
        <v>2760</v>
      </c>
      <c r="AA25" s="218"/>
      <c r="AB25" s="218"/>
      <c r="AC25" s="218">
        <v>17</v>
      </c>
      <c r="AD25" s="218"/>
      <c r="AE25" s="218"/>
      <c r="AF25" s="218"/>
      <c r="AG25" s="218"/>
      <c r="AH25" s="218">
        <v>4370</v>
      </c>
      <c r="AI25" s="218"/>
      <c r="AJ25" s="218"/>
      <c r="AK25" s="218"/>
      <c r="AL25" s="218"/>
    </row>
    <row r="26" spans="1:38" ht="13.5">
      <c r="A26" s="217" t="s">
        <v>1409</v>
      </c>
      <c r="B26" s="211">
        <f>C26+'表七(2)'!B26</f>
        <v>37199</v>
      </c>
      <c r="C26" s="213">
        <v>37199</v>
      </c>
      <c r="D26" s="218"/>
      <c r="E26" s="218">
        <v>33117</v>
      </c>
      <c r="F26" s="218"/>
      <c r="G26" s="218">
        <v>6</v>
      </c>
      <c r="H26" s="218"/>
      <c r="I26" s="218"/>
      <c r="J26" s="218"/>
      <c r="K26" s="218"/>
      <c r="L26" s="218"/>
      <c r="M26" s="218"/>
      <c r="N26" s="218"/>
      <c r="O26" s="218"/>
      <c r="P26" s="218">
        <v>2002</v>
      </c>
      <c r="Q26" s="218">
        <v>80</v>
      </c>
      <c r="R26" s="218"/>
      <c r="S26" s="218"/>
      <c r="T26" s="218">
        <v>369</v>
      </c>
      <c r="U26" s="218">
        <v>760</v>
      </c>
      <c r="V26" s="218"/>
      <c r="W26" s="218"/>
      <c r="X26" s="218">
        <v>791</v>
      </c>
      <c r="Y26" s="218"/>
      <c r="Z26" s="218"/>
      <c r="AA26" s="218"/>
      <c r="AB26" s="218"/>
      <c r="AC26" s="218">
        <v>24</v>
      </c>
      <c r="AD26" s="218"/>
      <c r="AE26" s="218"/>
      <c r="AF26" s="218"/>
      <c r="AG26" s="218"/>
      <c r="AH26" s="218">
        <v>50</v>
      </c>
      <c r="AI26" s="218"/>
      <c r="AJ26" s="218"/>
      <c r="AK26" s="218"/>
      <c r="AL26" s="218"/>
    </row>
    <row r="27" spans="1:38" ht="13.5">
      <c r="A27" s="212" t="s">
        <v>1410</v>
      </c>
      <c r="B27" s="211">
        <f>C27+'表七(2)'!B27</f>
        <v>2057844</v>
      </c>
      <c r="C27" s="219">
        <v>2038542</v>
      </c>
      <c r="D27" s="212">
        <v>34122</v>
      </c>
      <c r="E27" s="212">
        <v>344065</v>
      </c>
      <c r="F27" s="212">
        <v>165530</v>
      </c>
      <c r="G27" s="212">
        <v>44671</v>
      </c>
      <c r="H27" s="212">
        <v>0</v>
      </c>
      <c r="I27" s="212">
        <v>922</v>
      </c>
      <c r="J27" s="212">
        <v>13604</v>
      </c>
      <c r="K27" s="212">
        <v>41476</v>
      </c>
      <c r="L27" s="212">
        <v>364111</v>
      </c>
      <c r="M27" s="212">
        <v>0</v>
      </c>
      <c r="N27" s="212">
        <v>0</v>
      </c>
      <c r="O27" s="212">
        <v>59519</v>
      </c>
      <c r="P27" s="212">
        <v>107849</v>
      </c>
      <c r="Q27" s="212">
        <v>3067</v>
      </c>
      <c r="R27" s="212">
        <v>0</v>
      </c>
      <c r="S27" s="212">
        <v>4093</v>
      </c>
      <c r="T27" s="212">
        <v>27810</v>
      </c>
      <c r="U27" s="212">
        <v>110543</v>
      </c>
      <c r="V27" s="212">
        <v>385</v>
      </c>
      <c r="W27" s="212">
        <v>6331</v>
      </c>
      <c r="X27" s="212">
        <v>139110</v>
      </c>
      <c r="Y27" s="212">
        <v>149525</v>
      </c>
      <c r="Z27" s="212">
        <v>4576</v>
      </c>
      <c r="AA27" s="212">
        <v>0</v>
      </c>
      <c r="AB27" s="212">
        <v>183871</v>
      </c>
      <c r="AC27" s="212">
        <v>200664</v>
      </c>
      <c r="AD27" s="212">
        <v>295</v>
      </c>
      <c r="AE27" s="212">
        <v>0</v>
      </c>
      <c r="AF27" s="212">
        <v>0</v>
      </c>
      <c r="AG27" s="212">
        <v>70</v>
      </c>
      <c r="AH27" s="212">
        <v>29123</v>
      </c>
      <c r="AI27" s="212">
        <v>0</v>
      </c>
      <c r="AJ27" s="212">
        <v>18</v>
      </c>
      <c r="AK27" s="212">
        <v>0</v>
      </c>
      <c r="AL27" s="212">
        <v>3192</v>
      </c>
    </row>
    <row r="28" spans="1:38" ht="13.5">
      <c r="A28" s="215" t="s">
        <v>1411</v>
      </c>
      <c r="B28" s="211">
        <f>C28+'表七(2)'!B28</f>
        <v>457878</v>
      </c>
      <c r="C28" s="213">
        <v>451915</v>
      </c>
      <c r="D28" s="212">
        <v>-1435</v>
      </c>
      <c r="E28" s="212">
        <v>52358</v>
      </c>
      <c r="F28" s="212">
        <v>0</v>
      </c>
      <c r="G28" s="212">
        <v>730</v>
      </c>
      <c r="H28" s="212">
        <v>0</v>
      </c>
      <c r="I28" s="212">
        <v>383</v>
      </c>
      <c r="J28" s="212">
        <v>0</v>
      </c>
      <c r="K28" s="212">
        <v>0</v>
      </c>
      <c r="L28" s="212">
        <v>52128</v>
      </c>
      <c r="M28" s="212">
        <v>0</v>
      </c>
      <c r="N28" s="212">
        <v>0</v>
      </c>
      <c r="O28" s="212">
        <v>22605</v>
      </c>
      <c r="P28" s="212">
        <v>0</v>
      </c>
      <c r="Q28" s="212">
        <v>489</v>
      </c>
      <c r="R28" s="212">
        <v>0</v>
      </c>
      <c r="S28" s="212">
        <v>819</v>
      </c>
      <c r="T28" s="212">
        <v>6766</v>
      </c>
      <c r="U28" s="212">
        <v>9647</v>
      </c>
      <c r="V28" s="212">
        <v>105</v>
      </c>
      <c r="W28" s="212">
        <v>1838</v>
      </c>
      <c r="X28" s="212">
        <v>9469</v>
      </c>
      <c r="Y28" s="212">
        <v>104816</v>
      </c>
      <c r="Z28" s="212">
        <v>20</v>
      </c>
      <c r="AA28" s="212">
        <v>0</v>
      </c>
      <c r="AB28" s="212">
        <v>5727</v>
      </c>
      <c r="AC28" s="212">
        <v>187400</v>
      </c>
      <c r="AD28" s="212">
        <v>295</v>
      </c>
      <c r="AE28" s="212">
        <v>0</v>
      </c>
      <c r="AF28" s="212">
        <v>0</v>
      </c>
      <c r="AG28" s="212">
        <v>70</v>
      </c>
      <c r="AH28" s="212">
        <v>0</v>
      </c>
      <c r="AI28" s="212">
        <v>0</v>
      </c>
      <c r="AJ28" s="212">
        <v>18</v>
      </c>
      <c r="AK28" s="212">
        <v>0</v>
      </c>
      <c r="AL28" s="212">
        <v>-2333</v>
      </c>
    </row>
    <row r="29" spans="1:38" ht="13.5">
      <c r="A29" s="215" t="s">
        <v>1412</v>
      </c>
      <c r="B29" s="211">
        <f>C29+'表七(2)'!B29</f>
        <v>1007</v>
      </c>
      <c r="C29" s="213">
        <v>1007</v>
      </c>
      <c r="D29" s="212"/>
      <c r="E29" s="212">
        <v>10</v>
      </c>
      <c r="F29" s="212"/>
      <c r="G29" s="212"/>
      <c r="H29" s="212"/>
      <c r="I29" s="212"/>
      <c r="J29" s="212"/>
      <c r="K29" s="212"/>
      <c r="L29" s="212">
        <v>9</v>
      </c>
      <c r="M29" s="212"/>
      <c r="N29" s="212"/>
      <c r="O29" s="212">
        <v>921</v>
      </c>
      <c r="P29" s="212"/>
      <c r="Q29" s="212"/>
      <c r="R29" s="212"/>
      <c r="S29" s="212"/>
      <c r="T29" s="212"/>
      <c r="U29" s="212"/>
      <c r="V29" s="212"/>
      <c r="W29" s="212">
        <v>67</v>
      </c>
      <c r="X29" s="212"/>
      <c r="Y29" s="212"/>
      <c r="Z29" s="212"/>
      <c r="AA29" s="212"/>
      <c r="AB29" s="212"/>
      <c r="AC29" s="212"/>
      <c r="AD29" s="212"/>
      <c r="AE29" s="212"/>
      <c r="AF29" s="212"/>
      <c r="AG29" s="212"/>
      <c r="AH29" s="212"/>
      <c r="AI29" s="212"/>
      <c r="AJ29" s="212"/>
      <c r="AK29" s="212"/>
      <c r="AL29" s="212"/>
    </row>
    <row r="30" spans="1:38" ht="13.5">
      <c r="A30" s="215" t="s">
        <v>1394</v>
      </c>
      <c r="B30" s="211">
        <f>C30+'表七(2)'!B30</f>
        <v>1598959</v>
      </c>
      <c r="C30" s="219">
        <v>1585620</v>
      </c>
      <c r="D30" s="212">
        <v>35557</v>
      </c>
      <c r="E30" s="212">
        <v>291697</v>
      </c>
      <c r="F30" s="212">
        <v>165530</v>
      </c>
      <c r="G30" s="212">
        <v>43941</v>
      </c>
      <c r="H30" s="212">
        <v>0</v>
      </c>
      <c r="I30" s="212">
        <v>539</v>
      </c>
      <c r="J30" s="212">
        <v>13604</v>
      </c>
      <c r="K30" s="212">
        <v>41476</v>
      </c>
      <c r="L30" s="212">
        <v>311974</v>
      </c>
      <c r="M30" s="212">
        <v>0</v>
      </c>
      <c r="N30" s="212">
        <v>0</v>
      </c>
      <c r="O30" s="212">
        <v>35993</v>
      </c>
      <c r="P30" s="212">
        <v>107849</v>
      </c>
      <c r="Q30" s="212">
        <v>2578</v>
      </c>
      <c r="R30" s="212">
        <v>0</v>
      </c>
      <c r="S30" s="212">
        <v>3274</v>
      </c>
      <c r="T30" s="212">
        <v>21044</v>
      </c>
      <c r="U30" s="212">
        <v>100896</v>
      </c>
      <c r="V30" s="212">
        <v>280</v>
      </c>
      <c r="W30" s="212">
        <v>4426</v>
      </c>
      <c r="X30" s="212">
        <v>129641</v>
      </c>
      <c r="Y30" s="212">
        <v>44709</v>
      </c>
      <c r="Z30" s="212">
        <v>4556</v>
      </c>
      <c r="AA30" s="212">
        <v>0</v>
      </c>
      <c r="AB30" s="212">
        <v>178144</v>
      </c>
      <c r="AC30" s="212">
        <v>13264</v>
      </c>
      <c r="AD30" s="212">
        <v>0</v>
      </c>
      <c r="AE30" s="212">
        <v>0</v>
      </c>
      <c r="AF30" s="212">
        <v>0</v>
      </c>
      <c r="AG30" s="212">
        <v>0</v>
      </c>
      <c r="AH30" s="212">
        <v>29123</v>
      </c>
      <c r="AI30" s="212">
        <v>0</v>
      </c>
      <c r="AJ30" s="212">
        <v>0</v>
      </c>
      <c r="AK30" s="212">
        <v>0</v>
      </c>
      <c r="AL30" s="212">
        <v>5525</v>
      </c>
    </row>
    <row r="31" spans="1:38" ht="13.5">
      <c r="A31" s="215" t="s">
        <v>1413</v>
      </c>
      <c r="B31" s="211">
        <f>C31+'表七(2)'!B31</f>
        <v>186622</v>
      </c>
      <c r="C31" s="219">
        <v>185567</v>
      </c>
      <c r="D31" s="212">
        <v>6248</v>
      </c>
      <c r="E31" s="212">
        <v>29648</v>
      </c>
      <c r="F31" s="212">
        <v>8342</v>
      </c>
      <c r="G31" s="212">
        <v>204</v>
      </c>
      <c r="H31" s="212">
        <v>0</v>
      </c>
      <c r="I31" s="212">
        <v>0</v>
      </c>
      <c r="J31" s="212">
        <v>0</v>
      </c>
      <c r="K31" s="212">
        <v>0</v>
      </c>
      <c r="L31" s="212">
        <v>46965</v>
      </c>
      <c r="M31" s="212">
        <v>0</v>
      </c>
      <c r="N31" s="212">
        <v>0</v>
      </c>
      <c r="O31" s="212">
        <v>0</v>
      </c>
      <c r="P31" s="212">
        <v>16431</v>
      </c>
      <c r="Q31" s="212">
        <v>345</v>
      </c>
      <c r="R31" s="212">
        <v>0</v>
      </c>
      <c r="S31" s="212">
        <v>0</v>
      </c>
      <c r="T31" s="212">
        <v>4369</v>
      </c>
      <c r="U31" s="212">
        <v>18853</v>
      </c>
      <c r="V31" s="212">
        <v>70</v>
      </c>
      <c r="W31" s="212">
        <v>363</v>
      </c>
      <c r="X31" s="212">
        <v>23306</v>
      </c>
      <c r="Y31" s="212">
        <v>7905</v>
      </c>
      <c r="Z31" s="212">
        <v>80</v>
      </c>
      <c r="AA31" s="212">
        <v>0</v>
      </c>
      <c r="AB31" s="212">
        <v>6489</v>
      </c>
      <c r="AC31" s="212">
        <v>2184</v>
      </c>
      <c r="AD31" s="212">
        <v>0</v>
      </c>
      <c r="AE31" s="212">
        <v>0</v>
      </c>
      <c r="AF31" s="212">
        <v>0</v>
      </c>
      <c r="AG31" s="212">
        <v>0</v>
      </c>
      <c r="AH31" s="212">
        <v>13765</v>
      </c>
      <c r="AI31" s="212">
        <v>0</v>
      </c>
      <c r="AJ31" s="212">
        <v>0</v>
      </c>
      <c r="AK31" s="212">
        <v>0</v>
      </c>
      <c r="AL31" s="212">
        <v>0</v>
      </c>
    </row>
    <row r="32" spans="1:38" ht="13.5">
      <c r="A32" s="215" t="s">
        <v>1414</v>
      </c>
      <c r="B32" s="211">
        <f>C32+'表七(2)'!B32</f>
        <v>89310</v>
      </c>
      <c r="C32" s="219">
        <v>88549</v>
      </c>
      <c r="D32" s="212">
        <v>1953</v>
      </c>
      <c r="E32" s="212">
        <v>8107</v>
      </c>
      <c r="F32" s="212">
        <v>3040</v>
      </c>
      <c r="G32" s="212">
        <v>42626</v>
      </c>
      <c r="H32" s="212"/>
      <c r="I32" s="212">
        <v>539</v>
      </c>
      <c r="J32" s="212"/>
      <c r="K32" s="212"/>
      <c r="L32" s="212">
        <v>14804</v>
      </c>
      <c r="M32" s="212"/>
      <c r="N32" s="212"/>
      <c r="O32" s="212"/>
      <c r="P32" s="212"/>
      <c r="Q32" s="212">
        <v>49</v>
      </c>
      <c r="R32" s="212"/>
      <c r="S32" s="212"/>
      <c r="T32" s="212">
        <v>1796</v>
      </c>
      <c r="U32" s="212">
        <v>4297</v>
      </c>
      <c r="V32" s="212">
        <v>10</v>
      </c>
      <c r="W32" s="212">
        <v>375</v>
      </c>
      <c r="X32" s="212">
        <v>4721</v>
      </c>
      <c r="Y32" s="212">
        <v>2139</v>
      </c>
      <c r="Z32" s="212">
        <v>40</v>
      </c>
      <c r="AA32" s="212"/>
      <c r="AB32" s="212">
        <v>1981</v>
      </c>
      <c r="AC32" s="212">
        <v>123</v>
      </c>
      <c r="AD32" s="212"/>
      <c r="AE32" s="212"/>
      <c r="AF32" s="212"/>
      <c r="AG32" s="212"/>
      <c r="AH32" s="212">
        <v>578</v>
      </c>
      <c r="AI32" s="212"/>
      <c r="AJ32" s="212"/>
      <c r="AK32" s="212"/>
      <c r="AL32" s="212">
        <v>1371</v>
      </c>
    </row>
    <row r="33" spans="1:38" ht="13.5">
      <c r="A33" s="215" t="s">
        <v>1415</v>
      </c>
      <c r="B33" s="211">
        <f>C33+'表七(2)'!B33</f>
        <v>64434</v>
      </c>
      <c r="C33" s="219">
        <v>60023</v>
      </c>
      <c r="D33" s="212">
        <v>4030</v>
      </c>
      <c r="E33" s="212">
        <v>25196</v>
      </c>
      <c r="F33" s="212">
        <v>1273</v>
      </c>
      <c r="G33" s="212"/>
      <c r="H33" s="212"/>
      <c r="I33" s="212"/>
      <c r="J33" s="212"/>
      <c r="K33" s="212"/>
      <c r="L33" s="212">
        <v>655</v>
      </c>
      <c r="M33" s="212"/>
      <c r="N33" s="212"/>
      <c r="O33" s="212">
        <v>6989</v>
      </c>
      <c r="P33" s="212"/>
      <c r="Q33" s="212">
        <v>262</v>
      </c>
      <c r="R33" s="212"/>
      <c r="S33" s="212">
        <v>2779</v>
      </c>
      <c r="T33" s="212">
        <v>658</v>
      </c>
      <c r="U33" s="212">
        <v>4913</v>
      </c>
      <c r="V33" s="212"/>
      <c r="W33" s="212">
        <v>297</v>
      </c>
      <c r="X33" s="212">
        <v>2374</v>
      </c>
      <c r="Y33" s="212">
        <v>973</v>
      </c>
      <c r="Z33" s="212">
        <v>9</v>
      </c>
      <c r="AA33" s="212"/>
      <c r="AB33" s="212">
        <v>9453</v>
      </c>
      <c r="AC33" s="212">
        <v>158</v>
      </c>
      <c r="AD33" s="212"/>
      <c r="AE33" s="212"/>
      <c r="AF33" s="212"/>
      <c r="AG33" s="212"/>
      <c r="AH33" s="212">
        <v>4</v>
      </c>
      <c r="AI33" s="212"/>
      <c r="AJ33" s="212"/>
      <c r="AK33" s="212"/>
      <c r="AL33" s="212"/>
    </row>
    <row r="34" spans="1:38" ht="13.5">
      <c r="A34" s="215" t="s">
        <v>1416</v>
      </c>
      <c r="B34" s="211">
        <f>C34+'表七(2)'!B34</f>
        <v>215864</v>
      </c>
      <c r="C34" s="219">
        <v>215550</v>
      </c>
      <c r="D34" s="212">
        <v>3706</v>
      </c>
      <c r="E34" s="212">
        <v>45191</v>
      </c>
      <c r="F34" s="212">
        <v>26762</v>
      </c>
      <c r="G34" s="212"/>
      <c r="H34" s="212"/>
      <c r="I34" s="212"/>
      <c r="J34" s="212">
        <v>2983</v>
      </c>
      <c r="K34" s="212">
        <v>5688</v>
      </c>
      <c r="L34" s="212">
        <v>40248</v>
      </c>
      <c r="M34" s="212"/>
      <c r="N34" s="212"/>
      <c r="O34" s="212"/>
      <c r="P34" s="212">
        <v>18261</v>
      </c>
      <c r="Q34" s="212">
        <v>421</v>
      </c>
      <c r="R34" s="212"/>
      <c r="S34" s="212"/>
      <c r="T34" s="212">
        <v>2824</v>
      </c>
      <c r="U34" s="212">
        <v>14328</v>
      </c>
      <c r="V34" s="212">
        <v>45</v>
      </c>
      <c r="W34" s="212">
        <v>494</v>
      </c>
      <c r="X34" s="212">
        <v>22716</v>
      </c>
      <c r="Y34" s="212">
        <v>6206</v>
      </c>
      <c r="Z34" s="212">
        <v>138</v>
      </c>
      <c r="AA34" s="212"/>
      <c r="AB34" s="212">
        <v>20514</v>
      </c>
      <c r="AC34" s="212">
        <v>2212</v>
      </c>
      <c r="AD34" s="212"/>
      <c r="AE34" s="212"/>
      <c r="AF34" s="212"/>
      <c r="AG34" s="212"/>
      <c r="AH34" s="212">
        <v>2407</v>
      </c>
      <c r="AI34" s="212"/>
      <c r="AJ34" s="212"/>
      <c r="AK34" s="212"/>
      <c r="AL34" s="212">
        <v>406</v>
      </c>
    </row>
    <row r="35" spans="1:38" ht="13.5">
      <c r="A35" s="215" t="s">
        <v>1417</v>
      </c>
      <c r="B35" s="211">
        <f>C35+'表七(2)'!B35</f>
        <v>160452</v>
      </c>
      <c r="C35" s="219">
        <v>159737</v>
      </c>
      <c r="D35" s="212">
        <v>3923</v>
      </c>
      <c r="E35" s="212">
        <v>22689</v>
      </c>
      <c r="F35" s="212">
        <v>17217</v>
      </c>
      <c r="G35" s="212">
        <v>236</v>
      </c>
      <c r="H35" s="212"/>
      <c r="I35" s="212"/>
      <c r="J35" s="212">
        <v>2286</v>
      </c>
      <c r="K35" s="212">
        <v>4569</v>
      </c>
      <c r="L35" s="212">
        <v>28978</v>
      </c>
      <c r="M35" s="212"/>
      <c r="N35" s="212"/>
      <c r="O35" s="212">
        <v>9052</v>
      </c>
      <c r="P35" s="212">
        <v>9687</v>
      </c>
      <c r="Q35" s="212">
        <v>210</v>
      </c>
      <c r="R35" s="212"/>
      <c r="S35" s="212"/>
      <c r="T35" s="212">
        <v>1486</v>
      </c>
      <c r="U35" s="212">
        <v>12158</v>
      </c>
      <c r="V35" s="212">
        <v>20</v>
      </c>
      <c r="W35" s="212">
        <v>348</v>
      </c>
      <c r="X35" s="212">
        <v>9818</v>
      </c>
      <c r="Y35" s="212">
        <v>4120</v>
      </c>
      <c r="Z35" s="212">
        <v>1049</v>
      </c>
      <c r="AA35" s="212"/>
      <c r="AB35" s="212">
        <v>27940</v>
      </c>
      <c r="AC35" s="212">
        <v>1334</v>
      </c>
      <c r="AD35" s="212"/>
      <c r="AE35" s="212"/>
      <c r="AF35" s="212"/>
      <c r="AG35" s="212"/>
      <c r="AH35" s="212">
        <v>685</v>
      </c>
      <c r="AI35" s="212"/>
      <c r="AJ35" s="212"/>
      <c r="AK35" s="212"/>
      <c r="AL35" s="212">
        <v>1932</v>
      </c>
    </row>
    <row r="36" spans="1:38" ht="13.5">
      <c r="A36" s="215" t="s">
        <v>1418</v>
      </c>
      <c r="B36" s="211">
        <f>C36+'表七(2)'!B36</f>
        <v>168829</v>
      </c>
      <c r="C36" s="219">
        <v>166949</v>
      </c>
      <c r="D36" s="212">
        <v>-1195</v>
      </c>
      <c r="E36" s="212">
        <v>29676</v>
      </c>
      <c r="F36" s="212">
        <v>24932</v>
      </c>
      <c r="G36" s="212">
        <v>88</v>
      </c>
      <c r="H36" s="212"/>
      <c r="I36" s="212"/>
      <c r="J36" s="212">
        <v>600</v>
      </c>
      <c r="K36" s="212">
        <v>5141</v>
      </c>
      <c r="L36" s="212">
        <v>36155</v>
      </c>
      <c r="M36" s="212"/>
      <c r="N36" s="212"/>
      <c r="O36" s="212">
        <v>8366</v>
      </c>
      <c r="P36" s="212">
        <v>11100</v>
      </c>
      <c r="Q36" s="212">
        <v>263</v>
      </c>
      <c r="R36" s="212"/>
      <c r="S36" s="212"/>
      <c r="T36" s="212">
        <v>2144</v>
      </c>
      <c r="U36" s="212">
        <v>9224</v>
      </c>
      <c r="V36" s="212">
        <v>20</v>
      </c>
      <c r="W36" s="212">
        <v>298</v>
      </c>
      <c r="X36" s="212">
        <v>17202</v>
      </c>
      <c r="Y36" s="212">
        <v>6378</v>
      </c>
      <c r="Z36" s="212">
        <v>422</v>
      </c>
      <c r="AA36" s="212"/>
      <c r="AB36" s="212">
        <v>10234</v>
      </c>
      <c r="AC36" s="212">
        <v>1515</v>
      </c>
      <c r="AD36" s="212"/>
      <c r="AE36" s="212"/>
      <c r="AF36" s="212"/>
      <c r="AG36" s="212"/>
      <c r="AH36" s="212">
        <v>3984</v>
      </c>
      <c r="AI36" s="212"/>
      <c r="AJ36" s="212"/>
      <c r="AK36" s="212"/>
      <c r="AL36" s="212">
        <v>402</v>
      </c>
    </row>
    <row r="37" spans="1:38" ht="13.5">
      <c r="A37" s="215" t="s">
        <v>1419</v>
      </c>
      <c r="B37" s="211">
        <f>C37+'表七(2)'!B37</f>
        <v>139330</v>
      </c>
      <c r="C37" s="219">
        <v>138220</v>
      </c>
      <c r="D37" s="212">
        <v>3749</v>
      </c>
      <c r="E37" s="212">
        <v>20688</v>
      </c>
      <c r="F37" s="212">
        <v>15618</v>
      </c>
      <c r="G37" s="212">
        <v>283</v>
      </c>
      <c r="H37" s="212"/>
      <c r="I37" s="212"/>
      <c r="J37" s="212">
        <v>1335</v>
      </c>
      <c r="K37" s="212">
        <v>5384</v>
      </c>
      <c r="L37" s="212">
        <v>24908</v>
      </c>
      <c r="M37" s="212"/>
      <c r="N37" s="212"/>
      <c r="O37" s="212"/>
      <c r="P37" s="212">
        <v>12195</v>
      </c>
      <c r="Q37" s="212">
        <v>218</v>
      </c>
      <c r="R37" s="212"/>
      <c r="S37" s="212"/>
      <c r="T37" s="212">
        <v>1625</v>
      </c>
      <c r="U37" s="212">
        <v>8406</v>
      </c>
      <c r="V37" s="212">
        <v>20</v>
      </c>
      <c r="W37" s="212">
        <v>343</v>
      </c>
      <c r="X37" s="212">
        <v>9269</v>
      </c>
      <c r="Y37" s="212">
        <v>3936</v>
      </c>
      <c r="Z37" s="212">
        <v>628</v>
      </c>
      <c r="AA37" s="212"/>
      <c r="AB37" s="212">
        <v>27197</v>
      </c>
      <c r="AC37" s="212">
        <v>1052</v>
      </c>
      <c r="AD37" s="212"/>
      <c r="AE37" s="212"/>
      <c r="AF37" s="212"/>
      <c r="AG37" s="212"/>
      <c r="AH37" s="212">
        <v>958</v>
      </c>
      <c r="AI37" s="212"/>
      <c r="AJ37" s="212"/>
      <c r="AK37" s="212"/>
      <c r="AL37" s="212">
        <v>408</v>
      </c>
    </row>
    <row r="38" spans="1:38" ht="13.5">
      <c r="A38" s="215" t="s">
        <v>1420</v>
      </c>
      <c r="B38" s="211">
        <f>C38+'表七(2)'!B38</f>
        <v>129486</v>
      </c>
      <c r="C38" s="219">
        <v>128786</v>
      </c>
      <c r="D38" s="212">
        <v>3513</v>
      </c>
      <c r="E38" s="212">
        <v>29045</v>
      </c>
      <c r="F38" s="212">
        <v>15122</v>
      </c>
      <c r="G38" s="212">
        <v>147</v>
      </c>
      <c r="H38" s="212"/>
      <c r="I38" s="212"/>
      <c r="J38" s="212">
        <v>1500</v>
      </c>
      <c r="K38" s="212">
        <v>4739</v>
      </c>
      <c r="L38" s="212">
        <v>27264</v>
      </c>
      <c r="M38" s="212"/>
      <c r="N38" s="212"/>
      <c r="O38" s="212"/>
      <c r="P38" s="212">
        <v>9223</v>
      </c>
      <c r="Q38" s="212">
        <v>212</v>
      </c>
      <c r="R38" s="212"/>
      <c r="S38" s="212"/>
      <c r="T38" s="212">
        <v>1578</v>
      </c>
      <c r="U38" s="212">
        <v>6168</v>
      </c>
      <c r="V38" s="212">
        <v>10</v>
      </c>
      <c r="W38" s="212">
        <v>265</v>
      </c>
      <c r="X38" s="212">
        <v>10120</v>
      </c>
      <c r="Y38" s="212">
        <v>3064</v>
      </c>
      <c r="Z38" s="212">
        <v>75</v>
      </c>
      <c r="AA38" s="212"/>
      <c r="AB38" s="212">
        <v>13556</v>
      </c>
      <c r="AC38" s="212">
        <v>841</v>
      </c>
      <c r="AD38" s="212"/>
      <c r="AE38" s="212"/>
      <c r="AF38" s="212"/>
      <c r="AG38" s="212"/>
      <c r="AH38" s="212">
        <v>2109</v>
      </c>
      <c r="AI38" s="212"/>
      <c r="AJ38" s="212"/>
      <c r="AK38" s="212"/>
      <c r="AL38" s="212">
        <v>235</v>
      </c>
    </row>
    <row r="39" spans="1:38" ht="13.5">
      <c r="A39" s="215" t="s">
        <v>1421</v>
      </c>
      <c r="B39" s="211">
        <f>C39+'表七(2)'!B39</f>
        <v>147987</v>
      </c>
      <c r="C39" s="219">
        <v>147049</v>
      </c>
      <c r="D39" s="212">
        <v>2941</v>
      </c>
      <c r="E39" s="212">
        <v>19378</v>
      </c>
      <c r="F39" s="212">
        <v>19390</v>
      </c>
      <c r="G39" s="212">
        <v>116</v>
      </c>
      <c r="H39" s="212"/>
      <c r="I39" s="212"/>
      <c r="J39" s="212">
        <v>1500</v>
      </c>
      <c r="K39" s="212">
        <v>5715</v>
      </c>
      <c r="L39" s="212">
        <v>33655</v>
      </c>
      <c r="M39" s="212"/>
      <c r="N39" s="212"/>
      <c r="O39" s="212"/>
      <c r="P39" s="212">
        <v>9626</v>
      </c>
      <c r="Q39" s="212">
        <v>240</v>
      </c>
      <c r="R39" s="212"/>
      <c r="S39" s="212"/>
      <c r="T39" s="212">
        <v>2092</v>
      </c>
      <c r="U39" s="212">
        <v>8183</v>
      </c>
      <c r="V39" s="212">
        <v>50</v>
      </c>
      <c r="W39" s="212">
        <v>275</v>
      </c>
      <c r="X39" s="212">
        <v>12473</v>
      </c>
      <c r="Y39" s="212">
        <v>4465</v>
      </c>
      <c r="Z39" s="212">
        <v>765</v>
      </c>
      <c r="AA39" s="212"/>
      <c r="AB39" s="212">
        <v>21393</v>
      </c>
      <c r="AC39" s="212">
        <v>1965</v>
      </c>
      <c r="AD39" s="212"/>
      <c r="AE39" s="212"/>
      <c r="AF39" s="212"/>
      <c r="AG39" s="212"/>
      <c r="AH39" s="212">
        <v>2313</v>
      </c>
      <c r="AI39" s="212"/>
      <c r="AJ39" s="212"/>
      <c r="AK39" s="212"/>
      <c r="AL39" s="212">
        <v>514</v>
      </c>
    </row>
    <row r="40" spans="1:38" ht="13.5">
      <c r="A40" s="215" t="s">
        <v>1422</v>
      </c>
      <c r="B40" s="211">
        <f>C40+'表七(2)'!B40</f>
        <v>136807</v>
      </c>
      <c r="C40" s="219">
        <v>136568</v>
      </c>
      <c r="D40" s="212">
        <v>3966</v>
      </c>
      <c r="E40" s="212">
        <v>31841</v>
      </c>
      <c r="F40" s="212">
        <v>17128</v>
      </c>
      <c r="G40" s="212">
        <v>118</v>
      </c>
      <c r="H40" s="212"/>
      <c r="I40" s="212"/>
      <c r="J40" s="212">
        <v>400</v>
      </c>
      <c r="K40" s="212">
        <v>4643</v>
      </c>
      <c r="L40" s="212">
        <v>28390</v>
      </c>
      <c r="M40" s="212"/>
      <c r="N40" s="212"/>
      <c r="O40" s="212"/>
      <c r="P40" s="212">
        <v>11809</v>
      </c>
      <c r="Q40" s="212">
        <v>136</v>
      </c>
      <c r="R40" s="212"/>
      <c r="S40" s="212"/>
      <c r="T40" s="212">
        <v>1350</v>
      </c>
      <c r="U40" s="212">
        <v>7003</v>
      </c>
      <c r="V40" s="212"/>
      <c r="W40" s="212">
        <v>460</v>
      </c>
      <c r="X40" s="212">
        <v>9408</v>
      </c>
      <c r="Y40" s="212">
        <v>2392</v>
      </c>
      <c r="Z40" s="212">
        <v>595</v>
      </c>
      <c r="AA40" s="212"/>
      <c r="AB40" s="212">
        <v>14327</v>
      </c>
      <c r="AC40" s="212">
        <v>853</v>
      </c>
      <c r="AD40" s="212"/>
      <c r="AE40" s="212"/>
      <c r="AF40" s="212"/>
      <c r="AG40" s="212"/>
      <c r="AH40" s="212">
        <v>1492</v>
      </c>
      <c r="AI40" s="212"/>
      <c r="AJ40" s="212"/>
      <c r="AK40" s="212"/>
      <c r="AL40" s="212">
        <v>257</v>
      </c>
    </row>
    <row r="41" spans="1:38" ht="13.5">
      <c r="A41" s="215" t="s">
        <v>1423</v>
      </c>
      <c r="B41" s="211">
        <f>C41+'表七(2)'!B41</f>
        <v>159838</v>
      </c>
      <c r="C41" s="219">
        <v>158622</v>
      </c>
      <c r="D41" s="212">
        <v>2723</v>
      </c>
      <c r="E41" s="212">
        <v>30238</v>
      </c>
      <c r="F41" s="212">
        <v>16706</v>
      </c>
      <c r="G41" s="212">
        <v>123</v>
      </c>
      <c r="H41" s="212"/>
      <c r="I41" s="212"/>
      <c r="J41" s="212">
        <v>3000</v>
      </c>
      <c r="K41" s="212">
        <v>5597</v>
      </c>
      <c r="L41" s="212">
        <v>29952</v>
      </c>
      <c r="M41" s="212"/>
      <c r="N41" s="212"/>
      <c r="O41" s="212">
        <v>11586</v>
      </c>
      <c r="P41" s="212">
        <v>9517</v>
      </c>
      <c r="Q41" s="212">
        <v>222</v>
      </c>
      <c r="R41" s="212"/>
      <c r="S41" s="212">
        <v>495</v>
      </c>
      <c r="T41" s="212">
        <v>1122</v>
      </c>
      <c r="U41" s="212">
        <v>7363</v>
      </c>
      <c r="V41" s="212">
        <v>35</v>
      </c>
      <c r="W41" s="212">
        <v>908</v>
      </c>
      <c r="X41" s="212">
        <v>8234</v>
      </c>
      <c r="Y41" s="212">
        <v>3131</v>
      </c>
      <c r="Z41" s="212">
        <v>755</v>
      </c>
      <c r="AA41" s="212"/>
      <c r="AB41" s="212">
        <v>25060</v>
      </c>
      <c r="AC41" s="212">
        <v>1027</v>
      </c>
      <c r="AD41" s="212"/>
      <c r="AE41" s="212"/>
      <c r="AF41" s="212"/>
      <c r="AG41" s="212"/>
      <c r="AH41" s="212">
        <v>828</v>
      </c>
      <c r="AI41" s="212"/>
      <c r="AJ41" s="212"/>
      <c r="AK41" s="212"/>
      <c r="AL41" s="212"/>
    </row>
    <row r="42" spans="1:38" ht="13.5">
      <c r="A42" s="220" t="s">
        <v>1424</v>
      </c>
      <c r="B42" s="211">
        <f>C42+'表七(2)'!B42</f>
        <v>914518</v>
      </c>
      <c r="C42" s="221">
        <v>904304</v>
      </c>
      <c r="D42" s="221">
        <v>20949</v>
      </c>
      <c r="E42" s="221">
        <v>141161</v>
      </c>
      <c r="F42" s="221">
        <v>88623</v>
      </c>
      <c r="G42" s="221">
        <v>647</v>
      </c>
      <c r="H42" s="221">
        <v>7247</v>
      </c>
      <c r="I42" s="221">
        <v>0</v>
      </c>
      <c r="J42" s="221">
        <v>10331</v>
      </c>
      <c r="K42" s="221">
        <v>22475</v>
      </c>
      <c r="L42" s="221">
        <v>178936</v>
      </c>
      <c r="M42" s="221">
        <v>0</v>
      </c>
      <c r="N42" s="221">
        <v>0</v>
      </c>
      <c r="O42" s="221">
        <v>39118</v>
      </c>
      <c r="P42" s="221">
        <v>57507</v>
      </c>
      <c r="Q42" s="221">
        <v>1963</v>
      </c>
      <c r="R42" s="221">
        <v>0</v>
      </c>
      <c r="S42" s="221">
        <v>551</v>
      </c>
      <c r="T42" s="221">
        <v>12775</v>
      </c>
      <c r="U42" s="221">
        <v>38876</v>
      </c>
      <c r="V42" s="221">
        <v>246</v>
      </c>
      <c r="W42" s="221">
        <v>5438</v>
      </c>
      <c r="X42" s="221">
        <v>55252</v>
      </c>
      <c r="Y42" s="221">
        <v>53409</v>
      </c>
      <c r="Z42" s="221">
        <v>3043</v>
      </c>
      <c r="AA42" s="221">
        <v>0</v>
      </c>
      <c r="AB42" s="221">
        <v>116044</v>
      </c>
      <c r="AC42" s="221">
        <v>46718</v>
      </c>
      <c r="AD42" s="221">
        <v>186</v>
      </c>
      <c r="AE42" s="221">
        <v>0</v>
      </c>
      <c r="AF42" s="221">
        <v>0</v>
      </c>
      <c r="AG42" s="221">
        <v>86</v>
      </c>
      <c r="AH42" s="221">
        <v>2711</v>
      </c>
      <c r="AI42" s="221">
        <v>0</v>
      </c>
      <c r="AJ42" s="221">
        <v>11</v>
      </c>
      <c r="AK42" s="221">
        <v>0</v>
      </c>
      <c r="AL42" s="221">
        <v>1</v>
      </c>
    </row>
    <row r="43" spans="1:38" ht="13.5">
      <c r="A43" s="222" t="s">
        <v>1391</v>
      </c>
      <c r="B43" s="211">
        <f>C43+'表七(2)'!B43</f>
        <v>176285</v>
      </c>
      <c r="C43" s="221">
        <v>173912</v>
      </c>
      <c r="D43" s="221">
        <v>5280</v>
      </c>
      <c r="E43" s="221">
        <v>28050</v>
      </c>
      <c r="F43" s="221">
        <v>0</v>
      </c>
      <c r="G43" s="221">
        <v>0</v>
      </c>
      <c r="H43" s="221">
        <v>0</v>
      </c>
      <c r="I43" s="221">
        <v>0</v>
      </c>
      <c r="J43" s="221">
        <v>0</v>
      </c>
      <c r="K43" s="221">
        <v>0</v>
      </c>
      <c r="L43" s="221">
        <v>19534</v>
      </c>
      <c r="M43" s="221">
        <v>0</v>
      </c>
      <c r="N43" s="221">
        <v>0</v>
      </c>
      <c r="O43" s="221">
        <v>7813</v>
      </c>
      <c r="P43" s="221">
        <v>0</v>
      </c>
      <c r="Q43" s="221">
        <v>468</v>
      </c>
      <c r="R43" s="221">
        <v>0</v>
      </c>
      <c r="S43" s="221">
        <v>501</v>
      </c>
      <c r="T43" s="221">
        <v>2854</v>
      </c>
      <c r="U43" s="221">
        <v>6940</v>
      </c>
      <c r="V43" s="221">
        <v>111</v>
      </c>
      <c r="W43" s="221">
        <v>4398</v>
      </c>
      <c r="X43" s="221">
        <v>3298</v>
      </c>
      <c r="Y43" s="221">
        <v>37399</v>
      </c>
      <c r="Z43" s="221">
        <v>0</v>
      </c>
      <c r="AA43" s="221">
        <v>0</v>
      </c>
      <c r="AB43" s="221">
        <v>11467</v>
      </c>
      <c r="AC43" s="221">
        <v>45563</v>
      </c>
      <c r="AD43" s="221">
        <v>186</v>
      </c>
      <c r="AE43" s="221">
        <v>0</v>
      </c>
      <c r="AF43" s="221">
        <v>0</v>
      </c>
      <c r="AG43" s="221">
        <v>41</v>
      </c>
      <c r="AH43" s="221">
        <v>0</v>
      </c>
      <c r="AI43" s="221">
        <v>0</v>
      </c>
      <c r="AJ43" s="221">
        <v>9</v>
      </c>
      <c r="AK43" s="221">
        <v>0</v>
      </c>
      <c r="AL43" s="221">
        <v>0</v>
      </c>
    </row>
    <row r="44" spans="1:38" ht="13.5">
      <c r="A44" s="222" t="s">
        <v>1526</v>
      </c>
      <c r="B44" s="211">
        <f>C44+'表七(2)'!B44</f>
        <v>0</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row>
    <row r="45" spans="1:38" ht="13.5">
      <c r="A45" s="222" t="s">
        <v>1394</v>
      </c>
      <c r="B45" s="211">
        <f>C45+'表七(2)'!B45</f>
        <v>738233</v>
      </c>
      <c r="C45" s="221">
        <f>C46+C47+C48+C49+C50+C51+C52</f>
        <v>730392</v>
      </c>
      <c r="D45" s="221">
        <v>15669</v>
      </c>
      <c r="E45" s="221">
        <v>113111</v>
      </c>
      <c r="F45" s="221">
        <v>88623</v>
      </c>
      <c r="G45" s="221">
        <v>647</v>
      </c>
      <c r="H45" s="221">
        <v>7247</v>
      </c>
      <c r="I45" s="221">
        <v>0</v>
      </c>
      <c r="J45" s="221">
        <v>10331</v>
      </c>
      <c r="K45" s="221">
        <v>22475</v>
      </c>
      <c r="L45" s="221">
        <v>159402</v>
      </c>
      <c r="M45" s="221">
        <v>0</v>
      </c>
      <c r="N45" s="221">
        <v>0</v>
      </c>
      <c r="O45" s="221">
        <v>31305</v>
      </c>
      <c r="P45" s="221">
        <v>57507</v>
      </c>
      <c r="Q45" s="221">
        <v>1495</v>
      </c>
      <c r="R45" s="221">
        <v>0</v>
      </c>
      <c r="S45" s="221">
        <v>50</v>
      </c>
      <c r="T45" s="221">
        <v>9921</v>
      </c>
      <c r="U45" s="221">
        <v>31936</v>
      </c>
      <c r="V45" s="221">
        <v>135</v>
      </c>
      <c r="W45" s="221">
        <v>1040</v>
      </c>
      <c r="X45" s="221">
        <v>51954</v>
      </c>
      <c r="Y45" s="221">
        <v>16010</v>
      </c>
      <c r="Z45" s="221">
        <v>3043</v>
      </c>
      <c r="AA45" s="221">
        <v>0</v>
      </c>
      <c r="AB45" s="221">
        <v>104577</v>
      </c>
      <c r="AC45" s="221">
        <v>1155</v>
      </c>
      <c r="AD45" s="221">
        <v>0</v>
      </c>
      <c r="AE45" s="221">
        <v>0</v>
      </c>
      <c r="AF45" s="221">
        <v>0</v>
      </c>
      <c r="AG45" s="221">
        <v>45</v>
      </c>
      <c r="AH45" s="221">
        <v>2711</v>
      </c>
      <c r="AI45" s="221">
        <v>0</v>
      </c>
      <c r="AJ45" s="221">
        <v>2</v>
      </c>
      <c r="AK45" s="221">
        <v>0</v>
      </c>
      <c r="AL45" s="221">
        <v>1</v>
      </c>
    </row>
    <row r="46" spans="1:38" ht="13.5">
      <c r="A46" s="222" t="s">
        <v>1425</v>
      </c>
      <c r="B46" s="211">
        <f>C46+'表七(2)'!B46</f>
        <v>118945</v>
      </c>
      <c r="C46" s="223">
        <v>116568</v>
      </c>
      <c r="D46" s="224">
        <v>1903</v>
      </c>
      <c r="E46" s="224">
        <v>17233</v>
      </c>
      <c r="F46" s="224">
        <v>16205</v>
      </c>
      <c r="G46" s="224">
        <v>64</v>
      </c>
      <c r="H46" s="223"/>
      <c r="I46" s="223"/>
      <c r="J46" s="224">
        <v>2951</v>
      </c>
      <c r="K46" s="224">
        <v>4336</v>
      </c>
      <c r="L46" s="224">
        <v>22121</v>
      </c>
      <c r="M46" s="223"/>
      <c r="N46" s="223"/>
      <c r="O46" s="224">
        <v>8725</v>
      </c>
      <c r="P46" s="224">
        <v>6867</v>
      </c>
      <c r="Q46" s="224">
        <v>338</v>
      </c>
      <c r="R46" s="223"/>
      <c r="S46" s="223"/>
      <c r="T46" s="224">
        <v>1531</v>
      </c>
      <c r="U46" s="224">
        <v>2644</v>
      </c>
      <c r="V46" s="224">
        <v>47</v>
      </c>
      <c r="W46" s="224">
        <v>141</v>
      </c>
      <c r="X46" s="224">
        <v>7999</v>
      </c>
      <c r="Y46" s="224">
        <v>3177</v>
      </c>
      <c r="Z46" s="224">
        <v>255</v>
      </c>
      <c r="AA46" s="221"/>
      <c r="AB46" s="224">
        <v>19748</v>
      </c>
      <c r="AC46" s="224">
        <v>186</v>
      </c>
      <c r="AD46" s="221"/>
      <c r="AE46" s="221"/>
      <c r="AF46" s="221"/>
      <c r="AG46" s="221"/>
      <c r="AH46" s="224">
        <v>97</v>
      </c>
      <c r="AI46" s="221"/>
      <c r="AJ46" s="221"/>
      <c r="AK46" s="221"/>
      <c r="AL46" s="221"/>
    </row>
    <row r="47" spans="1:38" ht="13.5">
      <c r="A47" s="222" t="s">
        <v>1426</v>
      </c>
      <c r="B47" s="211">
        <f>C47+'表七(2)'!B47</f>
        <v>131997</v>
      </c>
      <c r="C47" s="221">
        <v>130934</v>
      </c>
      <c r="D47" s="224">
        <v>2991</v>
      </c>
      <c r="E47" s="224">
        <v>23279</v>
      </c>
      <c r="F47" s="224">
        <v>18283</v>
      </c>
      <c r="G47" s="224">
        <v>84</v>
      </c>
      <c r="H47" s="221"/>
      <c r="I47" s="221"/>
      <c r="J47" s="224">
        <v>3702</v>
      </c>
      <c r="K47" s="224">
        <v>3280</v>
      </c>
      <c r="L47" s="224">
        <v>29146</v>
      </c>
      <c r="M47" s="221"/>
      <c r="N47" s="221"/>
      <c r="O47" s="224">
        <v>7186</v>
      </c>
      <c r="P47" s="224">
        <v>9841</v>
      </c>
      <c r="Q47" s="231">
        <v>214</v>
      </c>
      <c r="R47" s="221"/>
      <c r="S47" s="221"/>
      <c r="T47" s="231">
        <v>1423</v>
      </c>
      <c r="U47" s="231">
        <v>3971</v>
      </c>
      <c r="V47" s="231">
        <v>11</v>
      </c>
      <c r="W47" s="231">
        <v>163</v>
      </c>
      <c r="X47" s="231">
        <v>8257</v>
      </c>
      <c r="Y47" s="231">
        <v>3087</v>
      </c>
      <c r="Z47" s="231">
        <v>416</v>
      </c>
      <c r="AA47" s="231"/>
      <c r="AB47" s="231">
        <v>15308</v>
      </c>
      <c r="AC47" s="231">
        <v>126</v>
      </c>
      <c r="AD47" s="221"/>
      <c r="AE47" s="221"/>
      <c r="AF47" s="221"/>
      <c r="AG47" s="221"/>
      <c r="AH47" s="231">
        <v>166</v>
      </c>
      <c r="AI47" s="221"/>
      <c r="AJ47" s="221"/>
      <c r="AK47" s="221"/>
      <c r="AL47" s="221"/>
    </row>
    <row r="48" spans="1:38" ht="13.5">
      <c r="A48" s="222" t="s">
        <v>1427</v>
      </c>
      <c r="B48" s="211">
        <f>C48+'表七(2)'!B48</f>
        <v>117623</v>
      </c>
      <c r="C48" s="221">
        <v>116408</v>
      </c>
      <c r="D48" s="221">
        <v>1927</v>
      </c>
      <c r="E48" s="221">
        <v>19079</v>
      </c>
      <c r="F48" s="221">
        <v>13051</v>
      </c>
      <c r="G48" s="221">
        <v>191</v>
      </c>
      <c r="H48" s="221">
        <v>0</v>
      </c>
      <c r="I48" s="221">
        <v>0</v>
      </c>
      <c r="J48" s="221">
        <v>874</v>
      </c>
      <c r="K48" s="221">
        <v>5478</v>
      </c>
      <c r="L48" s="221">
        <v>28570</v>
      </c>
      <c r="M48" s="221"/>
      <c r="N48" s="221"/>
      <c r="O48" s="221"/>
      <c r="P48" s="221">
        <v>3727</v>
      </c>
      <c r="Q48" s="221">
        <v>282</v>
      </c>
      <c r="R48" s="221"/>
      <c r="S48" s="221"/>
      <c r="T48" s="221">
        <v>2042</v>
      </c>
      <c r="U48" s="221">
        <v>8187</v>
      </c>
      <c r="V48" s="221">
        <v>39</v>
      </c>
      <c r="W48" s="221">
        <v>234</v>
      </c>
      <c r="X48" s="221">
        <v>11141</v>
      </c>
      <c r="Y48" s="221">
        <v>2700</v>
      </c>
      <c r="Z48" s="221">
        <v>50</v>
      </c>
      <c r="AA48" s="221"/>
      <c r="AB48" s="221">
        <v>17877</v>
      </c>
      <c r="AC48" s="221">
        <v>264</v>
      </c>
      <c r="AD48" s="221"/>
      <c r="AE48" s="221"/>
      <c r="AF48" s="221"/>
      <c r="AG48" s="221"/>
      <c r="AH48" s="221">
        <v>693</v>
      </c>
      <c r="AI48" s="221"/>
      <c r="AJ48" s="221">
        <v>2</v>
      </c>
      <c r="AK48" s="221"/>
      <c r="AL48" s="221"/>
    </row>
    <row r="49" spans="1:38" ht="13.5">
      <c r="A49" s="222" t="s">
        <v>1428</v>
      </c>
      <c r="B49" s="211">
        <f>C49+'表七(2)'!B49</f>
        <v>126638</v>
      </c>
      <c r="C49" s="225">
        <v>124840</v>
      </c>
      <c r="D49" s="225">
        <v>547</v>
      </c>
      <c r="E49" s="225">
        <v>17068</v>
      </c>
      <c r="F49" s="225">
        <v>15776</v>
      </c>
      <c r="G49" s="225">
        <v>84</v>
      </c>
      <c r="H49" s="225"/>
      <c r="I49" s="225"/>
      <c r="J49" s="225">
        <v>840</v>
      </c>
      <c r="K49" s="225"/>
      <c r="L49" s="225">
        <v>29066</v>
      </c>
      <c r="M49" s="225"/>
      <c r="N49" s="225"/>
      <c r="O49" s="225"/>
      <c r="P49" s="225">
        <v>14639</v>
      </c>
      <c r="Q49" s="225">
        <v>129</v>
      </c>
      <c r="R49" s="225"/>
      <c r="S49" s="225"/>
      <c r="T49" s="225">
        <v>2136</v>
      </c>
      <c r="U49" s="225">
        <v>8466</v>
      </c>
      <c r="V49" s="225">
        <v>38</v>
      </c>
      <c r="W49" s="225">
        <v>176</v>
      </c>
      <c r="X49" s="225">
        <v>10550</v>
      </c>
      <c r="Y49" s="225">
        <v>2532</v>
      </c>
      <c r="Z49" s="225">
        <v>27</v>
      </c>
      <c r="AA49" s="225"/>
      <c r="AB49" s="225">
        <v>21363</v>
      </c>
      <c r="AC49" s="225">
        <v>204</v>
      </c>
      <c r="AD49" s="225"/>
      <c r="AE49" s="225"/>
      <c r="AF49" s="225"/>
      <c r="AG49" s="225">
        <v>45</v>
      </c>
      <c r="AH49" s="225">
        <v>1154</v>
      </c>
      <c r="AI49" s="225"/>
      <c r="AJ49" s="225"/>
      <c r="AK49" s="225"/>
      <c r="AL49" s="225"/>
    </row>
    <row r="50" spans="1:38" ht="13.5">
      <c r="A50" s="222" t="s">
        <v>1429</v>
      </c>
      <c r="B50" s="211">
        <f>C50+'表七(2)'!B50</f>
        <v>105866</v>
      </c>
      <c r="C50" s="221">
        <v>105424</v>
      </c>
      <c r="D50" s="221">
        <v>3147</v>
      </c>
      <c r="E50" s="221">
        <v>15844</v>
      </c>
      <c r="F50" s="221">
        <v>11628</v>
      </c>
      <c r="G50" s="221">
        <v>76</v>
      </c>
      <c r="H50" s="221">
        <v>7247</v>
      </c>
      <c r="I50" s="221"/>
      <c r="J50" s="221">
        <v>1121</v>
      </c>
      <c r="K50" s="221">
        <v>4660</v>
      </c>
      <c r="L50" s="221">
        <v>20028</v>
      </c>
      <c r="M50" s="221"/>
      <c r="N50" s="221"/>
      <c r="O50" s="221">
        <v>4826</v>
      </c>
      <c r="P50" s="221">
        <v>9864</v>
      </c>
      <c r="Q50" s="221">
        <v>191</v>
      </c>
      <c r="R50" s="221"/>
      <c r="S50" s="221">
        <v>50</v>
      </c>
      <c r="T50" s="221">
        <v>999</v>
      </c>
      <c r="U50" s="221">
        <v>4083</v>
      </c>
      <c r="V50" s="221"/>
      <c r="W50" s="221">
        <v>47</v>
      </c>
      <c r="X50" s="221">
        <v>5772</v>
      </c>
      <c r="Y50" s="221">
        <v>2455</v>
      </c>
      <c r="Z50" s="221">
        <v>1245</v>
      </c>
      <c r="AA50" s="221"/>
      <c r="AB50" s="221">
        <v>11527</v>
      </c>
      <c r="AC50" s="221">
        <v>112</v>
      </c>
      <c r="AD50" s="221"/>
      <c r="AE50" s="221"/>
      <c r="AF50" s="221"/>
      <c r="AG50" s="221"/>
      <c r="AH50" s="221">
        <v>501</v>
      </c>
      <c r="AI50" s="221"/>
      <c r="AJ50" s="221"/>
      <c r="AK50" s="221"/>
      <c r="AL50" s="221">
        <v>1</v>
      </c>
    </row>
    <row r="51" spans="1:38" ht="13.5">
      <c r="A51" s="222" t="s">
        <v>1430</v>
      </c>
      <c r="B51" s="211">
        <f>C51+'表七(2)'!B51</f>
        <v>81473</v>
      </c>
      <c r="C51" s="223">
        <v>81339</v>
      </c>
      <c r="D51" s="223">
        <v>3165</v>
      </c>
      <c r="E51" s="223">
        <v>13838</v>
      </c>
      <c r="F51" s="223">
        <v>11215</v>
      </c>
      <c r="G51" s="223">
        <v>56</v>
      </c>
      <c r="H51" s="223"/>
      <c r="I51" s="223"/>
      <c r="J51" s="223">
        <v>366</v>
      </c>
      <c r="K51" s="223">
        <v>4721</v>
      </c>
      <c r="L51" s="223">
        <v>14534</v>
      </c>
      <c r="M51" s="223"/>
      <c r="N51" s="223"/>
      <c r="O51" s="223">
        <v>6745</v>
      </c>
      <c r="P51" s="223">
        <v>8270</v>
      </c>
      <c r="Q51" s="223">
        <v>155</v>
      </c>
      <c r="R51" s="223"/>
      <c r="S51" s="223"/>
      <c r="T51" s="223">
        <v>713</v>
      </c>
      <c r="U51" s="223">
        <v>2184</v>
      </c>
      <c r="V51" s="223"/>
      <c r="W51" s="223">
        <v>138</v>
      </c>
      <c r="X51" s="221">
        <v>4026</v>
      </c>
      <c r="Y51" s="221">
        <v>1019</v>
      </c>
      <c r="Z51" s="221">
        <v>873</v>
      </c>
      <c r="AA51" s="221"/>
      <c r="AB51" s="221">
        <v>9124</v>
      </c>
      <c r="AC51" s="221">
        <v>104</v>
      </c>
      <c r="AD51" s="221"/>
      <c r="AE51" s="221"/>
      <c r="AF51" s="221"/>
      <c r="AG51" s="221"/>
      <c r="AH51" s="221">
        <v>93</v>
      </c>
      <c r="AI51" s="221"/>
      <c r="AJ51" s="221"/>
      <c r="AK51" s="221"/>
      <c r="AL51" s="221"/>
    </row>
    <row r="52" spans="1:38" ht="13.5">
      <c r="A52" s="222" t="s">
        <v>1431</v>
      </c>
      <c r="B52" s="211">
        <f>C52+'表七(2)'!B52</f>
        <v>55691</v>
      </c>
      <c r="C52" s="221">
        <v>54879</v>
      </c>
      <c r="D52" s="221">
        <v>1989</v>
      </c>
      <c r="E52" s="221">
        <v>6770</v>
      </c>
      <c r="F52" s="221">
        <v>2465</v>
      </c>
      <c r="G52" s="221">
        <v>92</v>
      </c>
      <c r="H52" s="221"/>
      <c r="I52" s="221"/>
      <c r="J52" s="221">
        <v>477</v>
      </c>
      <c r="K52" s="221"/>
      <c r="L52" s="221">
        <v>15937</v>
      </c>
      <c r="M52" s="221"/>
      <c r="N52" s="221"/>
      <c r="O52" s="221">
        <v>3823</v>
      </c>
      <c r="P52" s="221">
        <v>4299</v>
      </c>
      <c r="Q52" s="221">
        <v>186</v>
      </c>
      <c r="R52" s="221"/>
      <c r="S52" s="221"/>
      <c r="T52" s="221">
        <v>1077</v>
      </c>
      <c r="U52" s="221">
        <v>2401</v>
      </c>
      <c r="V52" s="221"/>
      <c r="W52" s="221">
        <v>141</v>
      </c>
      <c r="X52" s="221">
        <v>4209</v>
      </c>
      <c r="Y52" s="221">
        <v>1040</v>
      </c>
      <c r="Z52" s="221">
        <v>177</v>
      </c>
      <c r="AA52" s="221"/>
      <c r="AB52" s="221">
        <v>9630</v>
      </c>
      <c r="AC52" s="221">
        <v>159</v>
      </c>
      <c r="AD52" s="221"/>
      <c r="AE52" s="221"/>
      <c r="AF52" s="221"/>
      <c r="AG52" s="221"/>
      <c r="AH52" s="221">
        <v>7</v>
      </c>
      <c r="AI52" s="221"/>
      <c r="AJ52" s="221"/>
      <c r="AK52" s="221"/>
      <c r="AL52" s="221"/>
    </row>
    <row r="53" spans="1:38" ht="13.5">
      <c r="A53" s="212" t="s">
        <v>1432</v>
      </c>
      <c r="B53" s="211">
        <f>C53+'表七(2)'!B53</f>
        <v>1238951</v>
      </c>
      <c r="C53" s="226">
        <f>SUM(D53:AL53)</f>
        <v>1226324</v>
      </c>
      <c r="D53" s="226">
        <f>D54+D55</f>
        <v>35939</v>
      </c>
      <c r="E53" s="226">
        <f aca="true" t="shared" si="3" ref="E53:AL53">E54+E55</f>
        <v>117881</v>
      </c>
      <c r="F53" s="226">
        <f t="shared" si="3"/>
        <v>74808</v>
      </c>
      <c r="G53" s="226">
        <f t="shared" si="3"/>
        <v>1567</v>
      </c>
      <c r="H53" s="226">
        <f t="shared" si="3"/>
        <v>2676</v>
      </c>
      <c r="I53" s="226">
        <f t="shared" si="3"/>
        <v>623</v>
      </c>
      <c r="J53" s="226">
        <f t="shared" si="3"/>
        <v>7859</v>
      </c>
      <c r="K53" s="226">
        <f t="shared" si="3"/>
        <v>55986</v>
      </c>
      <c r="L53" s="226">
        <f t="shared" si="3"/>
        <v>157137</v>
      </c>
      <c r="M53" s="226">
        <f t="shared" si="3"/>
        <v>0</v>
      </c>
      <c r="N53" s="226">
        <f t="shared" si="3"/>
        <v>0</v>
      </c>
      <c r="O53" s="226">
        <f t="shared" si="3"/>
        <v>53138</v>
      </c>
      <c r="P53" s="226">
        <f t="shared" si="3"/>
        <v>62347</v>
      </c>
      <c r="Q53" s="226">
        <f t="shared" si="3"/>
        <v>2006</v>
      </c>
      <c r="R53" s="226">
        <f t="shared" si="3"/>
        <v>0</v>
      </c>
      <c r="S53" s="226">
        <f t="shared" si="3"/>
        <v>394</v>
      </c>
      <c r="T53" s="226">
        <f t="shared" si="3"/>
        <v>10595</v>
      </c>
      <c r="U53" s="226">
        <f t="shared" si="3"/>
        <v>33389</v>
      </c>
      <c r="V53" s="226">
        <f t="shared" si="3"/>
        <v>92</v>
      </c>
      <c r="W53" s="226">
        <f t="shared" si="3"/>
        <v>5419</v>
      </c>
      <c r="X53" s="226">
        <f t="shared" si="3"/>
        <v>38720</v>
      </c>
      <c r="Y53" s="226">
        <f t="shared" si="3"/>
        <v>37060</v>
      </c>
      <c r="Z53" s="226">
        <f t="shared" si="3"/>
        <v>5460</v>
      </c>
      <c r="AA53" s="226">
        <f t="shared" si="3"/>
        <v>0</v>
      </c>
      <c r="AB53" s="226">
        <f t="shared" si="3"/>
        <v>121639</v>
      </c>
      <c r="AC53" s="226">
        <f t="shared" si="3"/>
        <v>396472</v>
      </c>
      <c r="AD53" s="226">
        <f t="shared" si="3"/>
        <v>223</v>
      </c>
      <c r="AE53" s="226">
        <f t="shared" si="3"/>
        <v>1</v>
      </c>
      <c r="AF53" s="226">
        <f t="shared" si="3"/>
        <v>0</v>
      </c>
      <c r="AG53" s="226">
        <f t="shared" si="3"/>
        <v>40</v>
      </c>
      <c r="AH53" s="226">
        <f t="shared" si="3"/>
        <v>4113</v>
      </c>
      <c r="AI53" s="226">
        <f t="shared" si="3"/>
        <v>0</v>
      </c>
      <c r="AJ53" s="226">
        <f t="shared" si="3"/>
        <v>5</v>
      </c>
      <c r="AK53" s="226">
        <f t="shared" si="3"/>
        <v>1</v>
      </c>
      <c r="AL53" s="226">
        <f t="shared" si="3"/>
        <v>734</v>
      </c>
    </row>
    <row r="54" spans="1:38" ht="13.5">
      <c r="A54" s="215" t="s">
        <v>1433</v>
      </c>
      <c r="B54" s="211">
        <f>C54+'表七(2)'!B54</f>
        <v>510639</v>
      </c>
      <c r="C54" s="226">
        <f aca="true" t="shared" si="4" ref="C54:C62">SUM(D54:AL54)</f>
        <v>507624</v>
      </c>
      <c r="D54" s="227">
        <v>15526</v>
      </c>
      <c r="E54" s="227">
        <v>24048</v>
      </c>
      <c r="F54" s="227">
        <v>140</v>
      </c>
      <c r="G54" s="227">
        <v>643</v>
      </c>
      <c r="H54" s="227"/>
      <c r="I54" s="227"/>
      <c r="J54" s="227"/>
      <c r="K54" s="227"/>
      <c r="L54" s="227">
        <v>25592</v>
      </c>
      <c r="M54" s="227"/>
      <c r="N54" s="227"/>
      <c r="O54" s="227">
        <v>4964</v>
      </c>
      <c r="P54" s="227"/>
      <c r="Q54" s="232">
        <v>265</v>
      </c>
      <c r="R54" s="233"/>
      <c r="S54" s="232">
        <v>394</v>
      </c>
      <c r="T54" s="232">
        <v>2762</v>
      </c>
      <c r="U54" s="232">
        <v>5301</v>
      </c>
      <c r="V54" s="232">
        <v>92</v>
      </c>
      <c r="W54" s="232">
        <v>1843</v>
      </c>
      <c r="X54" s="232">
        <v>2960</v>
      </c>
      <c r="Y54" s="232">
        <v>23906</v>
      </c>
      <c r="Z54" s="234">
        <v>20</v>
      </c>
      <c r="AA54" s="233"/>
      <c r="AB54" s="232">
        <v>3252</v>
      </c>
      <c r="AC54" s="232">
        <v>395871</v>
      </c>
      <c r="AD54" s="233"/>
      <c r="AE54" s="233"/>
      <c r="AF54" s="233"/>
      <c r="AG54" s="234">
        <v>40</v>
      </c>
      <c r="AH54" s="233"/>
      <c r="AI54" s="233"/>
      <c r="AJ54" s="234">
        <v>5</v>
      </c>
      <c r="AK54" s="233"/>
      <c r="AL54" s="227"/>
    </row>
    <row r="55" spans="1:38" ht="13.5">
      <c r="A55" s="215" t="s">
        <v>1394</v>
      </c>
      <c r="B55" s="211">
        <f>C55+'表七(2)'!B55</f>
        <v>728312</v>
      </c>
      <c r="C55" s="226">
        <f t="shared" si="4"/>
        <v>718700</v>
      </c>
      <c r="D55" s="228">
        <f aca="true" t="shared" si="5" ref="D55:AL55">SUM(D56:D62)</f>
        <v>20413</v>
      </c>
      <c r="E55" s="228">
        <f t="shared" si="5"/>
        <v>93833</v>
      </c>
      <c r="F55" s="228">
        <f t="shared" si="5"/>
        <v>74668</v>
      </c>
      <c r="G55" s="228">
        <f t="shared" si="5"/>
        <v>924</v>
      </c>
      <c r="H55" s="228">
        <f t="shared" si="5"/>
        <v>2676</v>
      </c>
      <c r="I55" s="228">
        <f t="shared" si="5"/>
        <v>623</v>
      </c>
      <c r="J55" s="228">
        <f t="shared" si="5"/>
        <v>7859</v>
      </c>
      <c r="K55" s="228">
        <f t="shared" si="5"/>
        <v>55986</v>
      </c>
      <c r="L55" s="228">
        <f t="shared" si="5"/>
        <v>131545</v>
      </c>
      <c r="M55" s="228">
        <f t="shared" si="5"/>
        <v>0</v>
      </c>
      <c r="N55" s="228">
        <f t="shared" si="5"/>
        <v>0</v>
      </c>
      <c r="O55" s="228">
        <f t="shared" si="5"/>
        <v>48174</v>
      </c>
      <c r="P55" s="228">
        <f t="shared" si="5"/>
        <v>62347</v>
      </c>
      <c r="Q55" s="228">
        <f t="shared" si="5"/>
        <v>1741</v>
      </c>
      <c r="R55" s="228">
        <f t="shared" si="5"/>
        <v>0</v>
      </c>
      <c r="S55" s="228">
        <f t="shared" si="5"/>
        <v>0</v>
      </c>
      <c r="T55" s="228">
        <f t="shared" si="5"/>
        <v>7833</v>
      </c>
      <c r="U55" s="228">
        <f t="shared" si="5"/>
        <v>28088</v>
      </c>
      <c r="V55" s="228">
        <f t="shared" si="5"/>
        <v>0</v>
      </c>
      <c r="W55" s="228">
        <f t="shared" si="5"/>
        <v>3576</v>
      </c>
      <c r="X55" s="228">
        <f t="shared" si="5"/>
        <v>35760</v>
      </c>
      <c r="Y55" s="228">
        <f t="shared" si="5"/>
        <v>13154</v>
      </c>
      <c r="Z55" s="228">
        <f t="shared" si="5"/>
        <v>5440</v>
      </c>
      <c r="AA55" s="228">
        <f t="shared" si="5"/>
        <v>0</v>
      </c>
      <c r="AB55" s="228">
        <f t="shared" si="5"/>
        <v>118387</v>
      </c>
      <c r="AC55" s="228">
        <f t="shared" si="5"/>
        <v>601</v>
      </c>
      <c r="AD55" s="228">
        <f t="shared" si="5"/>
        <v>223</v>
      </c>
      <c r="AE55" s="228">
        <f t="shared" si="5"/>
        <v>1</v>
      </c>
      <c r="AF55" s="228">
        <f t="shared" si="5"/>
        <v>0</v>
      </c>
      <c r="AG55" s="228">
        <f t="shared" si="5"/>
        <v>0</v>
      </c>
      <c r="AH55" s="228">
        <f t="shared" si="5"/>
        <v>4113</v>
      </c>
      <c r="AI55" s="228">
        <f t="shared" si="5"/>
        <v>0</v>
      </c>
      <c r="AJ55" s="228">
        <f t="shared" si="5"/>
        <v>0</v>
      </c>
      <c r="AK55" s="228">
        <f t="shared" si="5"/>
        <v>1</v>
      </c>
      <c r="AL55" s="228">
        <f t="shared" si="5"/>
        <v>734</v>
      </c>
    </row>
    <row r="56" spans="1:38" ht="13.5">
      <c r="A56" s="215" t="s">
        <v>1434</v>
      </c>
      <c r="B56" s="211">
        <f>C56+'表七(2)'!B56</f>
        <v>133339</v>
      </c>
      <c r="C56" s="226">
        <f t="shared" si="4"/>
        <v>132167</v>
      </c>
      <c r="D56" s="228">
        <v>2207</v>
      </c>
      <c r="E56" s="228">
        <v>26340</v>
      </c>
      <c r="F56" s="228">
        <v>16330</v>
      </c>
      <c r="G56" s="228">
        <v>128</v>
      </c>
      <c r="H56" s="228"/>
      <c r="I56" s="228">
        <v>151</v>
      </c>
      <c r="J56" s="228">
        <v>1900</v>
      </c>
      <c r="K56" s="228">
        <v>7599</v>
      </c>
      <c r="L56" s="228">
        <v>30922</v>
      </c>
      <c r="M56" s="228"/>
      <c r="N56" s="228"/>
      <c r="O56" s="228">
        <v>6150</v>
      </c>
      <c r="P56" s="228">
        <v>8183</v>
      </c>
      <c r="Q56" s="228">
        <v>330</v>
      </c>
      <c r="R56" s="228"/>
      <c r="S56" s="228"/>
      <c r="T56" s="228">
        <v>2043</v>
      </c>
      <c r="U56" s="228">
        <v>3710</v>
      </c>
      <c r="V56" s="228"/>
      <c r="W56" s="228">
        <v>736</v>
      </c>
      <c r="X56" s="228">
        <v>9453</v>
      </c>
      <c r="Y56" s="228">
        <v>3348</v>
      </c>
      <c r="Z56" s="228">
        <v>124</v>
      </c>
      <c r="AA56" s="228"/>
      <c r="AB56" s="228">
        <v>11179</v>
      </c>
      <c r="AC56" s="228">
        <v>126</v>
      </c>
      <c r="AD56" s="228"/>
      <c r="AE56" s="228"/>
      <c r="AF56" s="228"/>
      <c r="AG56" s="228"/>
      <c r="AH56" s="228">
        <v>922</v>
      </c>
      <c r="AI56" s="228"/>
      <c r="AJ56" s="228"/>
      <c r="AK56" s="228"/>
      <c r="AL56" s="228">
        <v>286</v>
      </c>
    </row>
    <row r="57" spans="1:38" ht="13.5">
      <c r="A57" s="215" t="s">
        <v>1435</v>
      </c>
      <c r="B57" s="211">
        <f>C57+'表七(2)'!B57</f>
        <v>88227</v>
      </c>
      <c r="C57" s="226">
        <f t="shared" si="4"/>
        <v>87384</v>
      </c>
      <c r="D57" s="226">
        <v>2551</v>
      </c>
      <c r="E57" s="226">
        <v>11561</v>
      </c>
      <c r="F57" s="226">
        <v>10985</v>
      </c>
      <c r="G57" s="226">
        <v>116</v>
      </c>
      <c r="H57" s="226"/>
      <c r="I57" s="226"/>
      <c r="J57" s="226">
        <v>1100</v>
      </c>
      <c r="K57" s="226">
        <v>8405</v>
      </c>
      <c r="L57" s="226">
        <v>15878</v>
      </c>
      <c r="M57" s="226"/>
      <c r="N57" s="226"/>
      <c r="O57" s="226">
        <v>4955</v>
      </c>
      <c r="P57" s="226">
        <v>8158</v>
      </c>
      <c r="Q57" s="226">
        <v>235</v>
      </c>
      <c r="R57" s="226"/>
      <c r="S57" s="226"/>
      <c r="T57" s="226">
        <v>1022</v>
      </c>
      <c r="U57" s="226">
        <v>4574</v>
      </c>
      <c r="V57" s="226"/>
      <c r="W57" s="226">
        <v>899</v>
      </c>
      <c r="X57" s="228">
        <v>4484</v>
      </c>
      <c r="Y57" s="228">
        <v>1673</v>
      </c>
      <c r="Z57" s="228">
        <v>1413</v>
      </c>
      <c r="AA57" s="228"/>
      <c r="AB57" s="228">
        <v>8828</v>
      </c>
      <c r="AC57" s="228">
        <v>80</v>
      </c>
      <c r="AD57" s="228"/>
      <c r="AE57" s="228"/>
      <c r="AF57" s="228"/>
      <c r="AG57" s="228"/>
      <c r="AH57" s="228">
        <v>467</v>
      </c>
      <c r="AI57" s="228"/>
      <c r="AJ57" s="228"/>
      <c r="AK57" s="228"/>
      <c r="AL57" s="228"/>
    </row>
    <row r="58" spans="1:38" ht="13.5">
      <c r="A58" s="215" t="s">
        <v>1436</v>
      </c>
      <c r="B58" s="211">
        <f>C58+'表七(2)'!B58</f>
        <v>92977</v>
      </c>
      <c r="C58" s="226">
        <f t="shared" si="4"/>
        <v>92470</v>
      </c>
      <c r="D58" s="227">
        <v>2790</v>
      </c>
      <c r="E58" s="227">
        <v>12258</v>
      </c>
      <c r="F58" s="227">
        <v>8770</v>
      </c>
      <c r="G58" s="227">
        <v>96</v>
      </c>
      <c r="H58" s="227"/>
      <c r="I58" s="227"/>
      <c r="J58" s="227">
        <v>1300</v>
      </c>
      <c r="K58" s="227">
        <v>7563</v>
      </c>
      <c r="L58" s="227">
        <v>17135</v>
      </c>
      <c r="M58" s="227"/>
      <c r="N58" s="227"/>
      <c r="O58" s="227">
        <v>8087</v>
      </c>
      <c r="P58" s="227">
        <v>10447</v>
      </c>
      <c r="Q58" s="233">
        <v>216</v>
      </c>
      <c r="R58" s="233"/>
      <c r="S58" s="233">
        <v>0</v>
      </c>
      <c r="T58" s="233">
        <v>852</v>
      </c>
      <c r="U58" s="233">
        <v>3420</v>
      </c>
      <c r="V58" s="233"/>
      <c r="W58" s="233">
        <v>402</v>
      </c>
      <c r="X58" s="233">
        <v>4775</v>
      </c>
      <c r="Y58" s="233">
        <v>1855</v>
      </c>
      <c r="Z58" s="233">
        <v>434</v>
      </c>
      <c r="AA58" s="233"/>
      <c r="AB58" s="233">
        <v>11504</v>
      </c>
      <c r="AC58" s="233">
        <v>81</v>
      </c>
      <c r="AD58" s="233">
        <v>80</v>
      </c>
      <c r="AE58" s="233"/>
      <c r="AF58" s="233"/>
      <c r="AG58" s="233"/>
      <c r="AH58" s="233">
        <v>179</v>
      </c>
      <c r="AI58" s="233"/>
      <c r="AJ58" s="233"/>
      <c r="AK58" s="233"/>
      <c r="AL58" s="227">
        <v>226</v>
      </c>
    </row>
    <row r="59" spans="1:38" ht="13.5">
      <c r="A59" s="215" t="s">
        <v>1437</v>
      </c>
      <c r="B59" s="211">
        <f>C59+'表七(2)'!B59</f>
        <v>83823</v>
      </c>
      <c r="C59" s="226">
        <f t="shared" si="4"/>
        <v>83198</v>
      </c>
      <c r="D59" s="228">
        <v>2783</v>
      </c>
      <c r="E59" s="228">
        <v>11031</v>
      </c>
      <c r="F59" s="228">
        <v>7831</v>
      </c>
      <c r="G59" s="228">
        <v>168</v>
      </c>
      <c r="H59" s="228"/>
      <c r="I59" s="228"/>
      <c r="J59" s="228">
        <v>300</v>
      </c>
      <c r="K59" s="228">
        <v>10692</v>
      </c>
      <c r="L59" s="228">
        <v>16346</v>
      </c>
      <c r="M59" s="228"/>
      <c r="N59" s="228"/>
      <c r="O59" s="228">
        <v>9340</v>
      </c>
      <c r="P59" s="228">
        <v>7584</v>
      </c>
      <c r="Q59" s="228">
        <v>230</v>
      </c>
      <c r="R59" s="228"/>
      <c r="S59" s="228"/>
      <c r="T59" s="228">
        <v>826</v>
      </c>
      <c r="U59" s="228">
        <v>2064</v>
      </c>
      <c r="V59" s="228"/>
      <c r="W59" s="228">
        <v>437</v>
      </c>
      <c r="X59" s="228">
        <v>3285</v>
      </c>
      <c r="Y59" s="228">
        <v>1226</v>
      </c>
      <c r="Z59" s="228">
        <v>2526</v>
      </c>
      <c r="AA59" s="228"/>
      <c r="AB59" s="228">
        <v>5957</v>
      </c>
      <c r="AC59" s="228">
        <v>62</v>
      </c>
      <c r="AD59" s="228"/>
      <c r="AE59" s="228">
        <v>1</v>
      </c>
      <c r="AF59" s="228"/>
      <c r="AG59" s="228"/>
      <c r="AH59" s="228">
        <v>509</v>
      </c>
      <c r="AI59" s="228"/>
      <c r="AJ59" s="228"/>
      <c r="AK59" s="228"/>
      <c r="AL59" s="228"/>
    </row>
    <row r="60" spans="1:38" ht="13.5">
      <c r="A60" s="215" t="s">
        <v>1438</v>
      </c>
      <c r="B60" s="211">
        <f>C60+'表七(2)'!B60</f>
        <v>97486</v>
      </c>
      <c r="C60" s="226">
        <f t="shared" si="4"/>
        <v>96928</v>
      </c>
      <c r="D60" s="228">
        <v>4831</v>
      </c>
      <c r="E60" s="228">
        <v>9985</v>
      </c>
      <c r="F60" s="228">
        <v>10144</v>
      </c>
      <c r="G60" s="228">
        <v>96</v>
      </c>
      <c r="H60" s="228"/>
      <c r="I60" s="228"/>
      <c r="J60" s="228">
        <v>2249</v>
      </c>
      <c r="K60" s="228">
        <v>7630</v>
      </c>
      <c r="L60" s="228">
        <v>16017</v>
      </c>
      <c r="M60" s="228"/>
      <c r="N60" s="228"/>
      <c r="O60" s="228">
        <v>5171</v>
      </c>
      <c r="P60" s="228">
        <v>5702</v>
      </c>
      <c r="Q60" s="228">
        <v>229</v>
      </c>
      <c r="R60" s="228"/>
      <c r="S60" s="228"/>
      <c r="T60" s="228">
        <v>1086</v>
      </c>
      <c r="U60" s="228">
        <v>4842</v>
      </c>
      <c r="V60" s="228"/>
      <c r="W60" s="228">
        <v>355</v>
      </c>
      <c r="X60" s="228">
        <v>4131</v>
      </c>
      <c r="Y60" s="228">
        <v>1566</v>
      </c>
      <c r="Z60" s="228">
        <v>223</v>
      </c>
      <c r="AA60" s="228"/>
      <c r="AB60" s="228">
        <v>21735</v>
      </c>
      <c r="AC60" s="228">
        <v>106</v>
      </c>
      <c r="AD60" s="228">
        <v>63</v>
      </c>
      <c r="AE60" s="228"/>
      <c r="AF60" s="228"/>
      <c r="AG60" s="228"/>
      <c r="AH60" s="228">
        <v>767</v>
      </c>
      <c r="AI60" s="228"/>
      <c r="AJ60" s="228"/>
      <c r="AK60" s="228"/>
      <c r="AL60" s="228"/>
    </row>
    <row r="61" spans="1:38" ht="13.5">
      <c r="A61" s="215" t="s">
        <v>1439</v>
      </c>
      <c r="B61" s="211">
        <f>C61+'表七(2)'!B61</f>
        <v>115477</v>
      </c>
      <c r="C61" s="226">
        <f t="shared" si="4"/>
        <v>110244</v>
      </c>
      <c r="D61" s="228">
        <v>2330</v>
      </c>
      <c r="E61" s="228">
        <v>10586</v>
      </c>
      <c r="F61" s="228">
        <v>8409</v>
      </c>
      <c r="G61" s="228">
        <v>118</v>
      </c>
      <c r="H61" s="228">
        <v>2676</v>
      </c>
      <c r="I61" s="228">
        <v>472</v>
      </c>
      <c r="J61" s="228">
        <v>530</v>
      </c>
      <c r="K61" s="228">
        <v>6220</v>
      </c>
      <c r="L61" s="228">
        <v>17361</v>
      </c>
      <c r="M61" s="228"/>
      <c r="N61" s="228"/>
      <c r="O61" s="228">
        <v>6488</v>
      </c>
      <c r="P61" s="228">
        <v>12907</v>
      </c>
      <c r="Q61" s="228">
        <v>247</v>
      </c>
      <c r="R61" s="228"/>
      <c r="S61" s="228"/>
      <c r="T61" s="228">
        <v>1232</v>
      </c>
      <c r="U61" s="228">
        <v>5033</v>
      </c>
      <c r="V61" s="228"/>
      <c r="W61" s="228">
        <v>432</v>
      </c>
      <c r="X61" s="228">
        <v>5712</v>
      </c>
      <c r="Y61" s="228">
        <v>1865</v>
      </c>
      <c r="Z61" s="228">
        <v>95</v>
      </c>
      <c r="AA61" s="228"/>
      <c r="AB61" s="228">
        <v>26079</v>
      </c>
      <c r="AC61" s="228">
        <v>88</v>
      </c>
      <c r="AD61" s="228">
        <v>80</v>
      </c>
      <c r="AE61" s="228"/>
      <c r="AF61" s="228"/>
      <c r="AG61" s="228"/>
      <c r="AH61" s="228">
        <v>1062</v>
      </c>
      <c r="AI61" s="228"/>
      <c r="AJ61" s="228"/>
      <c r="AK61" s="228"/>
      <c r="AL61" s="228">
        <v>222</v>
      </c>
    </row>
    <row r="62" spans="1:38" ht="13.5">
      <c r="A62" s="215" t="s">
        <v>1440</v>
      </c>
      <c r="B62" s="211">
        <f>C62+'表七(2)'!B62</f>
        <v>116983</v>
      </c>
      <c r="C62" s="226">
        <f t="shared" si="4"/>
        <v>116309</v>
      </c>
      <c r="D62" s="228">
        <v>2921</v>
      </c>
      <c r="E62" s="228">
        <v>12072</v>
      </c>
      <c r="F62" s="228">
        <v>12199</v>
      </c>
      <c r="G62" s="228">
        <v>202</v>
      </c>
      <c r="H62" s="228"/>
      <c r="I62" s="228"/>
      <c r="J62" s="228">
        <v>480</v>
      </c>
      <c r="K62" s="228">
        <v>7877</v>
      </c>
      <c r="L62" s="228">
        <v>17886</v>
      </c>
      <c r="M62" s="228"/>
      <c r="N62" s="228"/>
      <c r="O62" s="228">
        <v>7983</v>
      </c>
      <c r="P62" s="228">
        <v>9366</v>
      </c>
      <c r="Q62" s="228">
        <v>254</v>
      </c>
      <c r="R62" s="228"/>
      <c r="S62" s="228"/>
      <c r="T62" s="228">
        <v>772</v>
      </c>
      <c r="U62" s="228">
        <v>4445</v>
      </c>
      <c r="V62" s="228"/>
      <c r="W62" s="228">
        <v>315</v>
      </c>
      <c r="X62" s="228">
        <v>3920</v>
      </c>
      <c r="Y62" s="228">
        <v>1621</v>
      </c>
      <c r="Z62" s="228">
        <v>625</v>
      </c>
      <c r="AA62" s="228"/>
      <c r="AB62" s="228">
        <v>33105</v>
      </c>
      <c r="AC62" s="228">
        <v>58</v>
      </c>
      <c r="AD62" s="228"/>
      <c r="AE62" s="228"/>
      <c r="AF62" s="228"/>
      <c r="AG62" s="228"/>
      <c r="AH62" s="228">
        <v>207</v>
      </c>
      <c r="AI62" s="228"/>
      <c r="AJ62" s="228"/>
      <c r="AK62" s="228">
        <v>1</v>
      </c>
      <c r="AL62" s="228"/>
    </row>
    <row r="63" spans="1:38" ht="13.5">
      <c r="A63" s="212" t="s">
        <v>1441</v>
      </c>
      <c r="B63" s="211">
        <f>C63+'表七(2)'!B63</f>
        <v>476360</v>
      </c>
      <c r="C63" s="229">
        <f aca="true" t="shared" si="6" ref="C63:AL63">C64+C65</f>
        <v>460836</v>
      </c>
      <c r="D63" s="229">
        <f t="shared" si="6"/>
        <v>9914</v>
      </c>
      <c r="E63" s="229">
        <f t="shared" si="6"/>
        <v>75438</v>
      </c>
      <c r="F63" s="229">
        <f t="shared" si="6"/>
        <v>44924</v>
      </c>
      <c r="G63" s="229">
        <f t="shared" si="6"/>
        <v>0</v>
      </c>
      <c r="H63" s="229">
        <f t="shared" si="6"/>
        <v>0</v>
      </c>
      <c r="I63" s="229">
        <f t="shared" si="6"/>
        <v>47</v>
      </c>
      <c r="J63" s="229">
        <f t="shared" si="6"/>
        <v>2377</v>
      </c>
      <c r="K63" s="229">
        <f t="shared" si="6"/>
        <v>17760</v>
      </c>
      <c r="L63" s="229">
        <f t="shared" si="6"/>
        <v>76932</v>
      </c>
      <c r="M63" s="229">
        <f t="shared" si="6"/>
        <v>0</v>
      </c>
      <c r="N63" s="229">
        <f t="shared" si="6"/>
        <v>0</v>
      </c>
      <c r="O63" s="229">
        <f t="shared" si="6"/>
        <v>55730</v>
      </c>
      <c r="P63" s="229">
        <f t="shared" si="6"/>
        <v>27775</v>
      </c>
      <c r="Q63" s="229">
        <f t="shared" si="6"/>
        <v>1116</v>
      </c>
      <c r="R63" s="229">
        <f t="shared" si="6"/>
        <v>0</v>
      </c>
      <c r="S63" s="229">
        <f t="shared" si="6"/>
        <v>252</v>
      </c>
      <c r="T63" s="229">
        <f t="shared" si="6"/>
        <v>6462</v>
      </c>
      <c r="U63" s="229">
        <f t="shared" si="6"/>
        <v>17490</v>
      </c>
      <c r="V63" s="229">
        <f t="shared" si="6"/>
        <v>242</v>
      </c>
      <c r="W63" s="229">
        <f t="shared" si="6"/>
        <v>3563</v>
      </c>
      <c r="X63" s="229">
        <f t="shared" si="6"/>
        <v>29278</v>
      </c>
      <c r="Y63" s="229">
        <f t="shared" si="6"/>
        <v>23647</v>
      </c>
      <c r="Z63" s="229">
        <f t="shared" si="6"/>
        <v>1902</v>
      </c>
      <c r="AA63" s="229">
        <f t="shared" si="6"/>
        <v>0</v>
      </c>
      <c r="AB63" s="229">
        <f t="shared" si="6"/>
        <v>60493</v>
      </c>
      <c r="AC63" s="229">
        <f t="shared" si="6"/>
        <v>1093</v>
      </c>
      <c r="AD63" s="229">
        <f t="shared" si="6"/>
        <v>223</v>
      </c>
      <c r="AE63" s="229">
        <f t="shared" si="6"/>
        <v>0</v>
      </c>
      <c r="AF63" s="229">
        <f t="shared" si="6"/>
        <v>0</v>
      </c>
      <c r="AG63" s="229">
        <f t="shared" si="6"/>
        <v>87</v>
      </c>
      <c r="AH63" s="229">
        <f t="shared" si="6"/>
        <v>4085</v>
      </c>
      <c r="AI63" s="229">
        <f t="shared" si="6"/>
        <v>0</v>
      </c>
      <c r="AJ63" s="229">
        <f t="shared" si="6"/>
        <v>6</v>
      </c>
      <c r="AK63" s="229">
        <f t="shared" si="6"/>
        <v>0</v>
      </c>
      <c r="AL63" s="229">
        <f t="shared" si="6"/>
        <v>0</v>
      </c>
    </row>
    <row r="64" spans="1:38" ht="13.5">
      <c r="A64" s="215" t="s">
        <v>1391</v>
      </c>
      <c r="B64" s="211">
        <f>C64+'表七(2)'!B64</f>
        <v>104830</v>
      </c>
      <c r="C64" s="229">
        <f>SUM(D64:AL64)</f>
        <v>103737</v>
      </c>
      <c r="D64" s="229">
        <v>5493</v>
      </c>
      <c r="E64" s="229">
        <v>16127</v>
      </c>
      <c r="F64" s="229"/>
      <c r="G64" s="229"/>
      <c r="H64" s="229"/>
      <c r="I64" s="229">
        <v>47</v>
      </c>
      <c r="J64" s="229"/>
      <c r="K64" s="229"/>
      <c r="L64" s="229">
        <v>16212</v>
      </c>
      <c r="M64" s="229"/>
      <c r="N64" s="229"/>
      <c r="O64" s="229">
        <v>24863</v>
      </c>
      <c r="P64" s="229"/>
      <c r="Q64" s="229">
        <v>196</v>
      </c>
      <c r="R64" s="229"/>
      <c r="S64" s="229">
        <v>252</v>
      </c>
      <c r="T64" s="229">
        <v>2501</v>
      </c>
      <c r="U64" s="229">
        <v>3916</v>
      </c>
      <c r="V64" s="229">
        <v>15</v>
      </c>
      <c r="W64" s="229">
        <v>2453</v>
      </c>
      <c r="X64" s="229">
        <v>4788</v>
      </c>
      <c r="Y64" s="229">
        <v>16494</v>
      </c>
      <c r="Z64" s="229">
        <v>1210</v>
      </c>
      <c r="AA64" s="229"/>
      <c r="AB64" s="229">
        <v>8860</v>
      </c>
      <c r="AC64" s="229"/>
      <c r="AD64" s="229">
        <v>223</v>
      </c>
      <c r="AE64" s="229"/>
      <c r="AF64" s="229"/>
      <c r="AG64" s="229">
        <v>87</v>
      </c>
      <c r="AH64" s="229"/>
      <c r="AI64" s="229"/>
      <c r="AJ64" s="229"/>
      <c r="AK64" s="229"/>
      <c r="AL64" s="229"/>
    </row>
    <row r="65" spans="1:38" ht="13.5">
      <c r="A65" s="215" t="s">
        <v>1394</v>
      </c>
      <c r="B65" s="211">
        <f>C65+'表七(2)'!B65</f>
        <v>371530</v>
      </c>
      <c r="C65" s="229">
        <f aca="true" t="shared" si="7" ref="C65:AL65">SUM(C66:C69)</f>
        <v>357099</v>
      </c>
      <c r="D65" s="229">
        <f t="shared" si="7"/>
        <v>4421</v>
      </c>
      <c r="E65" s="229">
        <f t="shared" si="7"/>
        <v>59311</v>
      </c>
      <c r="F65" s="229">
        <f t="shared" si="7"/>
        <v>44924</v>
      </c>
      <c r="G65" s="229">
        <f t="shared" si="7"/>
        <v>0</v>
      </c>
      <c r="H65" s="229">
        <f t="shared" si="7"/>
        <v>0</v>
      </c>
      <c r="I65" s="229">
        <f t="shared" si="7"/>
        <v>0</v>
      </c>
      <c r="J65" s="229">
        <f t="shared" si="7"/>
        <v>2377</v>
      </c>
      <c r="K65" s="229">
        <f t="shared" si="7"/>
        <v>17760</v>
      </c>
      <c r="L65" s="229">
        <f t="shared" si="7"/>
        <v>60720</v>
      </c>
      <c r="M65" s="229">
        <f t="shared" si="7"/>
        <v>0</v>
      </c>
      <c r="N65" s="229">
        <f t="shared" si="7"/>
        <v>0</v>
      </c>
      <c r="O65" s="229">
        <f t="shared" si="7"/>
        <v>30867</v>
      </c>
      <c r="P65" s="229">
        <f t="shared" si="7"/>
        <v>27775</v>
      </c>
      <c r="Q65" s="229">
        <f t="shared" si="7"/>
        <v>920</v>
      </c>
      <c r="R65" s="229">
        <f t="shared" si="7"/>
        <v>0</v>
      </c>
      <c r="S65" s="229">
        <f t="shared" si="7"/>
        <v>0</v>
      </c>
      <c r="T65" s="229">
        <f t="shared" si="7"/>
        <v>3961</v>
      </c>
      <c r="U65" s="229">
        <f t="shared" si="7"/>
        <v>13574</v>
      </c>
      <c r="V65" s="229">
        <f t="shared" si="7"/>
        <v>227</v>
      </c>
      <c r="W65" s="229">
        <f t="shared" si="7"/>
        <v>1110</v>
      </c>
      <c r="X65" s="229">
        <f t="shared" si="7"/>
        <v>24490</v>
      </c>
      <c r="Y65" s="229">
        <f t="shared" si="7"/>
        <v>7153</v>
      </c>
      <c r="Z65" s="229">
        <f t="shared" si="7"/>
        <v>692</v>
      </c>
      <c r="AA65" s="229">
        <f t="shared" si="7"/>
        <v>0</v>
      </c>
      <c r="AB65" s="229">
        <f t="shared" si="7"/>
        <v>51633</v>
      </c>
      <c r="AC65" s="229">
        <f t="shared" si="7"/>
        <v>1093</v>
      </c>
      <c r="AD65" s="229">
        <f t="shared" si="7"/>
        <v>0</v>
      </c>
      <c r="AE65" s="229">
        <f t="shared" si="7"/>
        <v>0</v>
      </c>
      <c r="AF65" s="229">
        <f t="shared" si="7"/>
        <v>0</v>
      </c>
      <c r="AG65" s="229">
        <f t="shared" si="7"/>
        <v>0</v>
      </c>
      <c r="AH65" s="229">
        <f t="shared" si="7"/>
        <v>4085</v>
      </c>
      <c r="AI65" s="229">
        <f t="shared" si="7"/>
        <v>0</v>
      </c>
      <c r="AJ65" s="229">
        <f t="shared" si="7"/>
        <v>6</v>
      </c>
      <c r="AK65" s="229">
        <f t="shared" si="7"/>
        <v>0</v>
      </c>
      <c r="AL65" s="229">
        <f t="shared" si="7"/>
        <v>0</v>
      </c>
    </row>
    <row r="66" spans="1:38" ht="13.5">
      <c r="A66" s="215" t="s">
        <v>1442</v>
      </c>
      <c r="B66" s="211">
        <f>C66+'表七(2)'!B66</f>
        <v>138021</v>
      </c>
      <c r="C66" s="229">
        <v>135038</v>
      </c>
      <c r="D66" s="235">
        <v>764</v>
      </c>
      <c r="E66" s="235">
        <v>21528</v>
      </c>
      <c r="F66" s="235">
        <v>16578</v>
      </c>
      <c r="G66" s="235"/>
      <c r="H66" s="235"/>
      <c r="I66" s="235"/>
      <c r="J66" s="235">
        <v>1130</v>
      </c>
      <c r="K66" s="235">
        <v>4602</v>
      </c>
      <c r="L66" s="235">
        <v>24413</v>
      </c>
      <c r="M66" s="235"/>
      <c r="N66" s="235"/>
      <c r="O66" s="235">
        <v>9623</v>
      </c>
      <c r="P66" s="235">
        <v>15486</v>
      </c>
      <c r="Q66" s="235">
        <v>373</v>
      </c>
      <c r="R66" s="235"/>
      <c r="S66" s="235"/>
      <c r="T66" s="235">
        <v>1464</v>
      </c>
      <c r="U66" s="235">
        <v>4682</v>
      </c>
      <c r="V66" s="235">
        <v>32</v>
      </c>
      <c r="W66" s="235">
        <v>325</v>
      </c>
      <c r="X66" s="235">
        <v>11158</v>
      </c>
      <c r="Y66" s="235">
        <v>3563</v>
      </c>
      <c r="Z66" s="235">
        <v>385</v>
      </c>
      <c r="AA66" s="235"/>
      <c r="AB66" s="235">
        <v>16640</v>
      </c>
      <c r="AC66" s="235">
        <v>429</v>
      </c>
      <c r="AD66" s="235"/>
      <c r="AE66" s="235"/>
      <c r="AF66" s="235"/>
      <c r="AG66" s="235"/>
      <c r="AH66" s="235">
        <v>1861</v>
      </c>
      <c r="AI66" s="235"/>
      <c r="AJ66" s="235">
        <v>2</v>
      </c>
      <c r="AK66" s="235"/>
      <c r="AL66" s="235"/>
    </row>
    <row r="67" spans="1:38" ht="13.5">
      <c r="A67" s="215" t="s">
        <v>1443</v>
      </c>
      <c r="B67" s="211">
        <f>C67+'表七(2)'!B67</f>
        <v>16672</v>
      </c>
      <c r="C67" s="229">
        <v>14907</v>
      </c>
      <c r="D67" s="235">
        <v>205</v>
      </c>
      <c r="E67" s="235">
        <v>123</v>
      </c>
      <c r="F67" s="235">
        <v>1860</v>
      </c>
      <c r="G67" s="235"/>
      <c r="H67" s="235"/>
      <c r="I67" s="235"/>
      <c r="J67" s="235"/>
      <c r="K67" s="235">
        <v>450</v>
      </c>
      <c r="L67" s="235">
        <v>1043</v>
      </c>
      <c r="M67" s="235"/>
      <c r="N67" s="235"/>
      <c r="O67" s="235">
        <v>7275</v>
      </c>
      <c r="P67" s="235"/>
      <c r="Q67" s="235">
        <v>86</v>
      </c>
      <c r="R67" s="235"/>
      <c r="S67" s="235"/>
      <c r="T67" s="235">
        <v>437</v>
      </c>
      <c r="U67" s="235">
        <v>1932</v>
      </c>
      <c r="V67" s="235"/>
      <c r="W67" s="235">
        <v>222</v>
      </c>
      <c r="X67" s="235">
        <v>741</v>
      </c>
      <c r="Y67" s="235">
        <v>198</v>
      </c>
      <c r="Z67" s="235"/>
      <c r="AA67" s="235"/>
      <c r="AB67" s="235">
        <v>315</v>
      </c>
      <c r="AC67" s="235">
        <v>20</v>
      </c>
      <c r="AD67" s="235"/>
      <c r="AE67" s="235"/>
      <c r="AF67" s="235"/>
      <c r="AG67" s="235"/>
      <c r="AH67" s="235"/>
      <c r="AI67" s="235"/>
      <c r="AJ67" s="235"/>
      <c r="AK67" s="235"/>
      <c r="AL67" s="235"/>
    </row>
    <row r="68" spans="1:38" ht="13.5">
      <c r="A68" s="215" t="s">
        <v>1444</v>
      </c>
      <c r="B68" s="211">
        <f>C68+'表七(2)'!B68</f>
        <v>115720</v>
      </c>
      <c r="C68" s="229">
        <v>106760</v>
      </c>
      <c r="D68" s="235">
        <v>1329</v>
      </c>
      <c r="E68" s="235">
        <v>22230</v>
      </c>
      <c r="F68" s="235">
        <v>14704</v>
      </c>
      <c r="G68" s="235"/>
      <c r="H68" s="235"/>
      <c r="I68" s="235"/>
      <c r="J68" s="235"/>
      <c r="K68" s="235">
        <v>7890</v>
      </c>
      <c r="L68" s="235">
        <v>19877</v>
      </c>
      <c r="M68" s="235"/>
      <c r="N68" s="235"/>
      <c r="O68" s="235">
        <v>713</v>
      </c>
      <c r="P68" s="235">
        <v>5565</v>
      </c>
      <c r="Q68" s="235">
        <v>226</v>
      </c>
      <c r="R68" s="235"/>
      <c r="S68" s="235"/>
      <c r="T68" s="235">
        <v>1280</v>
      </c>
      <c r="U68" s="235">
        <v>3152</v>
      </c>
      <c r="V68" s="235">
        <v>144</v>
      </c>
      <c r="W68" s="235">
        <v>217</v>
      </c>
      <c r="X68" s="235">
        <v>7836</v>
      </c>
      <c r="Y68" s="235">
        <v>2068</v>
      </c>
      <c r="Z68" s="235">
        <v>75</v>
      </c>
      <c r="AA68" s="235"/>
      <c r="AB68" s="235">
        <v>17395</v>
      </c>
      <c r="AC68" s="235">
        <v>419</v>
      </c>
      <c r="AD68" s="235"/>
      <c r="AE68" s="235"/>
      <c r="AF68" s="235"/>
      <c r="AG68" s="235"/>
      <c r="AH68" s="235">
        <v>1638</v>
      </c>
      <c r="AI68" s="235"/>
      <c r="AJ68" s="235">
        <v>2</v>
      </c>
      <c r="AK68" s="235"/>
      <c r="AL68" s="235"/>
    </row>
    <row r="69" spans="1:38" ht="13.5">
      <c r="A69" s="236" t="s">
        <v>1445</v>
      </c>
      <c r="B69" s="211">
        <f>C69+'表七(2)'!B69</f>
        <v>101117</v>
      </c>
      <c r="C69" s="229">
        <v>100394</v>
      </c>
      <c r="D69" s="235">
        <v>2123</v>
      </c>
      <c r="E69" s="235">
        <v>15430</v>
      </c>
      <c r="F69" s="235">
        <v>11782</v>
      </c>
      <c r="G69" s="235"/>
      <c r="H69" s="235"/>
      <c r="I69" s="235"/>
      <c r="J69" s="235">
        <v>1247</v>
      </c>
      <c r="K69" s="235">
        <v>4818</v>
      </c>
      <c r="L69" s="235">
        <v>15387</v>
      </c>
      <c r="M69" s="235"/>
      <c r="N69" s="235"/>
      <c r="O69" s="235">
        <v>13256</v>
      </c>
      <c r="P69" s="235">
        <v>6724</v>
      </c>
      <c r="Q69" s="235">
        <v>235</v>
      </c>
      <c r="R69" s="235"/>
      <c r="S69" s="235"/>
      <c r="T69" s="235">
        <v>780</v>
      </c>
      <c r="U69" s="235">
        <v>3808</v>
      </c>
      <c r="V69" s="235">
        <v>51</v>
      </c>
      <c r="W69" s="235">
        <v>346</v>
      </c>
      <c r="X69" s="235">
        <v>4755</v>
      </c>
      <c r="Y69" s="235">
        <v>1324</v>
      </c>
      <c r="Z69" s="235">
        <v>232</v>
      </c>
      <c r="AA69" s="235"/>
      <c r="AB69" s="235">
        <v>17283</v>
      </c>
      <c r="AC69" s="235">
        <v>225</v>
      </c>
      <c r="AD69" s="235"/>
      <c r="AE69" s="235"/>
      <c r="AF69" s="235"/>
      <c r="AG69" s="235"/>
      <c r="AH69" s="235">
        <v>586</v>
      </c>
      <c r="AI69" s="235"/>
      <c r="AJ69" s="235">
        <v>2</v>
      </c>
      <c r="AK69" s="235"/>
      <c r="AL69" s="235"/>
    </row>
    <row r="70" spans="1:38" ht="13.5">
      <c r="A70" s="212" t="s">
        <v>1446</v>
      </c>
      <c r="B70" s="211">
        <f>C70+'表七(2)'!B70</f>
        <v>926955</v>
      </c>
      <c r="C70" s="237">
        <f>SUM(C71:C72)</f>
        <v>910084</v>
      </c>
      <c r="D70" s="237">
        <f>SUM(D71:D72)</f>
        <v>21374</v>
      </c>
      <c r="E70" s="237">
        <f aca="true" t="shared" si="8" ref="E70:AL70">SUM(E71:E72)</f>
        <v>106983</v>
      </c>
      <c r="F70" s="237">
        <f t="shared" si="8"/>
        <v>70361</v>
      </c>
      <c r="G70" s="237">
        <f t="shared" si="8"/>
        <v>2005</v>
      </c>
      <c r="H70" s="237">
        <f t="shared" si="8"/>
        <v>0</v>
      </c>
      <c r="I70" s="237">
        <f t="shared" si="8"/>
        <v>1139</v>
      </c>
      <c r="J70" s="237">
        <f t="shared" si="8"/>
        <v>14202</v>
      </c>
      <c r="K70" s="237">
        <f t="shared" si="8"/>
        <v>6452</v>
      </c>
      <c r="L70" s="237">
        <f t="shared" si="8"/>
        <v>162902</v>
      </c>
      <c r="M70" s="237">
        <f t="shared" si="8"/>
        <v>0</v>
      </c>
      <c r="N70" s="237">
        <f t="shared" si="8"/>
        <v>0</v>
      </c>
      <c r="O70" s="237">
        <f t="shared" si="8"/>
        <v>14906</v>
      </c>
      <c r="P70" s="237">
        <f t="shared" si="8"/>
        <v>49510</v>
      </c>
      <c r="Q70" s="237">
        <f t="shared" si="8"/>
        <v>1851</v>
      </c>
      <c r="R70" s="237">
        <f t="shared" si="8"/>
        <v>0</v>
      </c>
      <c r="S70" s="237">
        <f t="shared" si="8"/>
        <v>472</v>
      </c>
      <c r="T70" s="237">
        <f t="shared" si="8"/>
        <v>15625</v>
      </c>
      <c r="U70" s="237">
        <f t="shared" si="8"/>
        <v>40646</v>
      </c>
      <c r="V70" s="237">
        <f t="shared" si="8"/>
        <v>201</v>
      </c>
      <c r="W70" s="237">
        <f t="shared" si="8"/>
        <v>5250</v>
      </c>
      <c r="X70" s="237">
        <f t="shared" si="8"/>
        <v>62540</v>
      </c>
      <c r="Y70" s="237">
        <f t="shared" si="8"/>
        <v>59557</v>
      </c>
      <c r="Z70" s="237">
        <f t="shared" si="8"/>
        <v>9215</v>
      </c>
      <c r="AA70" s="237">
        <f t="shared" si="8"/>
        <v>0</v>
      </c>
      <c r="AB70" s="237">
        <f t="shared" si="8"/>
        <v>138118</v>
      </c>
      <c r="AC70" s="237">
        <f t="shared" si="8"/>
        <v>4778</v>
      </c>
      <c r="AD70" s="237">
        <f t="shared" si="8"/>
        <v>376</v>
      </c>
      <c r="AE70" s="237">
        <f t="shared" si="8"/>
        <v>0</v>
      </c>
      <c r="AF70" s="237">
        <f t="shared" si="8"/>
        <v>0</v>
      </c>
      <c r="AG70" s="237">
        <f t="shared" si="8"/>
        <v>98</v>
      </c>
      <c r="AH70" s="237">
        <f t="shared" si="8"/>
        <v>8235</v>
      </c>
      <c r="AI70" s="237">
        <f t="shared" si="8"/>
        <v>0</v>
      </c>
      <c r="AJ70" s="237">
        <f t="shared" si="8"/>
        <v>16</v>
      </c>
      <c r="AK70" s="237">
        <f t="shared" si="8"/>
        <v>0</v>
      </c>
      <c r="AL70" s="237">
        <f t="shared" si="8"/>
        <v>113272</v>
      </c>
    </row>
    <row r="71" spans="1:38" ht="13.5">
      <c r="A71" s="215" t="s">
        <v>1391</v>
      </c>
      <c r="B71" s="211">
        <f>C71+'表七(2)'!B71</f>
        <v>227073</v>
      </c>
      <c r="C71" s="237">
        <f>SUM(D71:AL71)</f>
        <v>224885</v>
      </c>
      <c r="D71" s="237">
        <v>4946</v>
      </c>
      <c r="E71" s="237">
        <v>15148</v>
      </c>
      <c r="F71" s="237"/>
      <c r="G71" s="237">
        <v>466</v>
      </c>
      <c r="H71" s="237"/>
      <c r="I71" s="237">
        <v>1108</v>
      </c>
      <c r="J71" s="237"/>
      <c r="K71" s="237"/>
      <c r="L71" s="237">
        <v>25357</v>
      </c>
      <c r="M71" s="237"/>
      <c r="N71" s="237"/>
      <c r="O71" s="237">
        <v>982</v>
      </c>
      <c r="P71" s="237"/>
      <c r="Q71" s="237">
        <v>204</v>
      </c>
      <c r="R71" s="237"/>
      <c r="S71" s="237">
        <v>472</v>
      </c>
      <c r="T71" s="237">
        <v>3898</v>
      </c>
      <c r="U71" s="237">
        <v>6429</v>
      </c>
      <c r="V71" s="237">
        <v>20</v>
      </c>
      <c r="W71" s="237">
        <v>1197</v>
      </c>
      <c r="X71" s="237">
        <v>7194</v>
      </c>
      <c r="Y71" s="237">
        <v>42087</v>
      </c>
      <c r="Z71" s="237">
        <v>10</v>
      </c>
      <c r="AA71" s="237"/>
      <c r="AB71" s="237">
        <v>1932</v>
      </c>
      <c r="AC71" s="237"/>
      <c r="AD71" s="237">
        <v>56</v>
      </c>
      <c r="AE71" s="237"/>
      <c r="AF71" s="237"/>
      <c r="AG71" s="237">
        <v>98</v>
      </c>
      <c r="AH71" s="237"/>
      <c r="AI71" s="237"/>
      <c r="AJ71" s="237">
        <v>9</v>
      </c>
      <c r="AK71" s="237"/>
      <c r="AL71" s="237">
        <v>113272</v>
      </c>
    </row>
    <row r="72" spans="1:38" ht="13.5">
      <c r="A72" s="215" t="s">
        <v>1394</v>
      </c>
      <c r="B72" s="211">
        <f>C72+'表七(2)'!B72</f>
        <v>699882</v>
      </c>
      <c r="C72" s="237">
        <f>SUM(C73:C81)</f>
        <v>685199</v>
      </c>
      <c r="D72" s="237">
        <f>SUM(D73:D81)</f>
        <v>16428</v>
      </c>
      <c r="E72" s="237">
        <f aca="true" t="shared" si="9" ref="E72:AL72">SUM(E73:E81)</f>
        <v>91835</v>
      </c>
      <c r="F72" s="237">
        <f t="shared" si="9"/>
        <v>70361</v>
      </c>
      <c r="G72" s="237">
        <f t="shared" si="9"/>
        <v>1539</v>
      </c>
      <c r="H72" s="237">
        <f t="shared" si="9"/>
        <v>0</v>
      </c>
      <c r="I72" s="237">
        <f t="shared" si="9"/>
        <v>31</v>
      </c>
      <c r="J72" s="237">
        <f t="shared" si="9"/>
        <v>14202</v>
      </c>
      <c r="K72" s="237">
        <f t="shared" si="9"/>
        <v>6452</v>
      </c>
      <c r="L72" s="237">
        <f t="shared" si="9"/>
        <v>137545</v>
      </c>
      <c r="M72" s="237">
        <f t="shared" si="9"/>
        <v>0</v>
      </c>
      <c r="N72" s="237">
        <f t="shared" si="9"/>
        <v>0</v>
      </c>
      <c r="O72" s="237">
        <f t="shared" si="9"/>
        <v>13924</v>
      </c>
      <c r="P72" s="237">
        <f t="shared" si="9"/>
        <v>49510</v>
      </c>
      <c r="Q72" s="237">
        <f t="shared" si="9"/>
        <v>1647</v>
      </c>
      <c r="R72" s="237">
        <f t="shared" si="9"/>
        <v>0</v>
      </c>
      <c r="S72" s="237">
        <f t="shared" si="9"/>
        <v>0</v>
      </c>
      <c r="T72" s="237">
        <f t="shared" si="9"/>
        <v>11727</v>
      </c>
      <c r="U72" s="237">
        <f t="shared" si="9"/>
        <v>34217</v>
      </c>
      <c r="V72" s="237">
        <f t="shared" si="9"/>
        <v>181</v>
      </c>
      <c r="W72" s="237">
        <f t="shared" si="9"/>
        <v>4053</v>
      </c>
      <c r="X72" s="237">
        <f t="shared" si="9"/>
        <v>55346</v>
      </c>
      <c r="Y72" s="237">
        <f t="shared" si="9"/>
        <v>17470</v>
      </c>
      <c r="Z72" s="237">
        <f t="shared" si="9"/>
        <v>9205</v>
      </c>
      <c r="AA72" s="237">
        <f t="shared" si="9"/>
        <v>0</v>
      </c>
      <c r="AB72" s="237">
        <f t="shared" si="9"/>
        <v>136186</v>
      </c>
      <c r="AC72" s="237">
        <f t="shared" si="9"/>
        <v>4778</v>
      </c>
      <c r="AD72" s="237">
        <f t="shared" si="9"/>
        <v>320</v>
      </c>
      <c r="AE72" s="237">
        <f t="shared" si="9"/>
        <v>0</v>
      </c>
      <c r="AF72" s="237">
        <f t="shared" si="9"/>
        <v>0</v>
      </c>
      <c r="AG72" s="237">
        <f t="shared" si="9"/>
        <v>0</v>
      </c>
      <c r="AH72" s="237">
        <f t="shared" si="9"/>
        <v>8235</v>
      </c>
      <c r="AI72" s="237">
        <f t="shared" si="9"/>
        <v>0</v>
      </c>
      <c r="AJ72" s="237">
        <f t="shared" si="9"/>
        <v>7</v>
      </c>
      <c r="AK72" s="237">
        <f t="shared" si="9"/>
        <v>0</v>
      </c>
      <c r="AL72" s="237">
        <f t="shared" si="9"/>
        <v>0</v>
      </c>
    </row>
    <row r="73" spans="1:38" ht="13.5">
      <c r="A73" s="215" t="s">
        <v>1447</v>
      </c>
      <c r="B73" s="211">
        <f>C73+'表七(2)'!B73</f>
        <v>106652.12000000001</v>
      </c>
      <c r="C73" s="237">
        <f>SUM(D73:AL73)</f>
        <v>104918.52</v>
      </c>
      <c r="D73" s="237">
        <v>3206</v>
      </c>
      <c r="E73" s="237">
        <v>11554</v>
      </c>
      <c r="F73" s="237">
        <v>10800</v>
      </c>
      <c r="G73" s="237">
        <v>183</v>
      </c>
      <c r="H73" s="237"/>
      <c r="I73" s="237"/>
      <c r="J73" s="237">
        <v>2704</v>
      </c>
      <c r="K73" s="237">
        <v>3389</v>
      </c>
      <c r="L73" s="237">
        <v>20136</v>
      </c>
      <c r="M73" s="237"/>
      <c r="N73" s="237"/>
      <c r="O73" s="237"/>
      <c r="P73" s="237">
        <v>10463</v>
      </c>
      <c r="Q73" s="237">
        <v>175</v>
      </c>
      <c r="R73" s="237"/>
      <c r="S73" s="237"/>
      <c r="T73" s="237">
        <v>1385</v>
      </c>
      <c r="U73" s="237">
        <v>5745</v>
      </c>
      <c r="V73" s="237">
        <v>32</v>
      </c>
      <c r="W73" s="237">
        <v>627</v>
      </c>
      <c r="X73" s="237">
        <v>6443</v>
      </c>
      <c r="Y73" s="237">
        <v>2058</v>
      </c>
      <c r="Z73" s="237">
        <v>1718.52</v>
      </c>
      <c r="AA73" s="237"/>
      <c r="AB73" s="237">
        <v>22679</v>
      </c>
      <c r="AC73" s="237">
        <v>475</v>
      </c>
      <c r="AD73" s="237"/>
      <c r="AE73" s="237"/>
      <c r="AF73" s="237"/>
      <c r="AG73" s="237"/>
      <c r="AH73" s="237">
        <v>1145</v>
      </c>
      <c r="AI73" s="237"/>
      <c r="AJ73" s="237">
        <v>1</v>
      </c>
      <c r="AK73" s="237"/>
      <c r="AL73" s="237"/>
    </row>
    <row r="74" spans="1:38" ht="13.5">
      <c r="A74" s="215" t="s">
        <v>1448</v>
      </c>
      <c r="B74" s="211">
        <f>C74+'表七(2)'!B74</f>
        <v>81563.9</v>
      </c>
      <c r="C74" s="237">
        <f aca="true" t="shared" si="10" ref="C74:C82">SUM(D74:AL74)</f>
        <v>80924.2</v>
      </c>
      <c r="D74" s="237">
        <v>2348</v>
      </c>
      <c r="E74" s="237">
        <v>11541</v>
      </c>
      <c r="F74" s="237">
        <v>13452</v>
      </c>
      <c r="G74" s="237">
        <v>153</v>
      </c>
      <c r="H74" s="237"/>
      <c r="I74" s="237"/>
      <c r="J74" s="237"/>
      <c r="K74" s="237"/>
      <c r="L74" s="237">
        <v>18867</v>
      </c>
      <c r="M74" s="237"/>
      <c r="N74" s="237"/>
      <c r="O74" s="237"/>
      <c r="P74" s="237">
        <v>4496</v>
      </c>
      <c r="Q74" s="237">
        <v>232</v>
      </c>
      <c r="R74" s="237"/>
      <c r="S74" s="237"/>
      <c r="T74" s="237">
        <v>1301</v>
      </c>
      <c r="U74" s="237">
        <v>4299</v>
      </c>
      <c r="V74" s="237">
        <v>36</v>
      </c>
      <c r="W74" s="237">
        <v>494</v>
      </c>
      <c r="X74" s="237">
        <v>6103</v>
      </c>
      <c r="Y74" s="237">
        <v>1977</v>
      </c>
      <c r="Z74" s="237">
        <v>1003.2</v>
      </c>
      <c r="AA74" s="237"/>
      <c r="AB74" s="237">
        <v>13217</v>
      </c>
      <c r="AC74" s="237">
        <v>527</v>
      </c>
      <c r="AD74" s="237"/>
      <c r="AE74" s="237"/>
      <c r="AF74" s="237"/>
      <c r="AG74" s="237"/>
      <c r="AH74" s="237">
        <v>877</v>
      </c>
      <c r="AI74" s="237"/>
      <c r="AJ74" s="237">
        <v>1</v>
      </c>
      <c r="AK74" s="237"/>
      <c r="AL74" s="237"/>
    </row>
    <row r="75" spans="1:38" ht="13.5">
      <c r="A75" s="215" t="s">
        <v>1449</v>
      </c>
      <c r="B75" s="211">
        <f>C75+'表七(2)'!B75</f>
        <v>113879.82</v>
      </c>
      <c r="C75" s="237">
        <f t="shared" si="10"/>
        <v>106526.52</v>
      </c>
      <c r="D75" s="237">
        <v>2090</v>
      </c>
      <c r="E75" s="237">
        <v>12779</v>
      </c>
      <c r="F75" s="237">
        <v>4775</v>
      </c>
      <c r="G75" s="237">
        <v>205</v>
      </c>
      <c r="H75" s="237"/>
      <c r="I75" s="237">
        <v>31</v>
      </c>
      <c r="J75" s="237">
        <v>2704</v>
      </c>
      <c r="K75" s="237"/>
      <c r="L75" s="237">
        <v>24057</v>
      </c>
      <c r="M75" s="237"/>
      <c r="N75" s="237"/>
      <c r="O75" s="237">
        <v>1972</v>
      </c>
      <c r="P75" s="237">
        <v>9935</v>
      </c>
      <c r="Q75" s="237">
        <v>336</v>
      </c>
      <c r="R75" s="237"/>
      <c r="S75" s="237"/>
      <c r="T75" s="237">
        <v>3515</v>
      </c>
      <c r="U75" s="237">
        <v>6784</v>
      </c>
      <c r="V75" s="237">
        <v>17</v>
      </c>
      <c r="W75" s="237">
        <v>753</v>
      </c>
      <c r="X75" s="237">
        <v>14122</v>
      </c>
      <c r="Y75" s="237">
        <v>3546</v>
      </c>
      <c r="Z75" s="237">
        <v>2210.52</v>
      </c>
      <c r="AA75" s="237"/>
      <c r="AB75" s="237">
        <v>13910</v>
      </c>
      <c r="AC75" s="237">
        <v>1038</v>
      </c>
      <c r="AD75" s="237">
        <v>140</v>
      </c>
      <c r="AE75" s="237"/>
      <c r="AF75" s="237"/>
      <c r="AG75" s="237"/>
      <c r="AH75" s="237">
        <v>1606</v>
      </c>
      <c r="AI75" s="237"/>
      <c r="AJ75" s="237">
        <v>1</v>
      </c>
      <c r="AK75" s="237"/>
      <c r="AL75" s="237"/>
    </row>
    <row r="76" spans="1:38" ht="13.5">
      <c r="A76" s="215" t="s">
        <v>1450</v>
      </c>
      <c r="B76" s="211">
        <f>C76+'表七(2)'!B76</f>
        <v>72781.81000000001</v>
      </c>
      <c r="C76" s="237">
        <f t="shared" si="10"/>
        <v>71527.76000000001</v>
      </c>
      <c r="D76" s="237">
        <v>1662</v>
      </c>
      <c r="E76" s="237">
        <v>9252</v>
      </c>
      <c r="F76" s="237">
        <v>4502</v>
      </c>
      <c r="G76" s="237">
        <v>565</v>
      </c>
      <c r="H76" s="237"/>
      <c r="I76" s="237"/>
      <c r="J76" s="237">
        <v>234</v>
      </c>
      <c r="K76" s="237"/>
      <c r="L76" s="237">
        <v>14465</v>
      </c>
      <c r="M76" s="237"/>
      <c r="N76" s="237"/>
      <c r="O76" s="237"/>
      <c r="P76" s="237">
        <v>8461</v>
      </c>
      <c r="Q76" s="237">
        <v>215</v>
      </c>
      <c r="R76" s="237"/>
      <c r="S76" s="237"/>
      <c r="T76" s="237">
        <v>1713</v>
      </c>
      <c r="U76" s="237">
        <v>4386</v>
      </c>
      <c r="V76" s="237">
        <v>23</v>
      </c>
      <c r="W76" s="237">
        <v>415</v>
      </c>
      <c r="X76" s="237">
        <v>7681</v>
      </c>
      <c r="Y76" s="237">
        <v>2426</v>
      </c>
      <c r="Z76" s="237">
        <v>535.76</v>
      </c>
      <c r="AA76" s="237"/>
      <c r="AB76" s="237">
        <v>12606</v>
      </c>
      <c r="AC76" s="237">
        <v>606</v>
      </c>
      <c r="AD76" s="237"/>
      <c r="AE76" s="237"/>
      <c r="AF76" s="237"/>
      <c r="AG76" s="237"/>
      <c r="AH76" s="237">
        <v>1779</v>
      </c>
      <c r="AI76" s="237"/>
      <c r="AJ76" s="237">
        <v>1</v>
      </c>
      <c r="AK76" s="237"/>
      <c r="AL76" s="237"/>
    </row>
    <row r="77" spans="1:38" ht="13.5">
      <c r="A77" s="215" t="s">
        <v>1451</v>
      </c>
      <c r="B77" s="211">
        <f>C77+'表七(2)'!B77</f>
        <v>83953.04</v>
      </c>
      <c r="C77" s="237">
        <f t="shared" si="10"/>
        <v>82366.23999999999</v>
      </c>
      <c r="D77" s="237">
        <v>1065</v>
      </c>
      <c r="E77" s="237">
        <v>11912</v>
      </c>
      <c r="F77" s="237">
        <v>10870</v>
      </c>
      <c r="G77" s="237">
        <v>112</v>
      </c>
      <c r="H77" s="237"/>
      <c r="I77" s="237"/>
      <c r="J77" s="237">
        <v>290</v>
      </c>
      <c r="K77" s="237"/>
      <c r="L77" s="237">
        <v>16946</v>
      </c>
      <c r="M77" s="237"/>
      <c r="N77" s="237"/>
      <c r="O77" s="237"/>
      <c r="P77" s="237">
        <v>4283</v>
      </c>
      <c r="Q77" s="237">
        <v>224</v>
      </c>
      <c r="R77" s="237"/>
      <c r="S77" s="237"/>
      <c r="T77" s="237">
        <v>1359</v>
      </c>
      <c r="U77" s="237">
        <v>3501</v>
      </c>
      <c r="V77" s="237">
        <v>12</v>
      </c>
      <c r="W77" s="237">
        <v>463</v>
      </c>
      <c r="X77" s="237">
        <v>6932</v>
      </c>
      <c r="Y77" s="237">
        <v>1992</v>
      </c>
      <c r="Z77" s="237">
        <v>1232.24</v>
      </c>
      <c r="AA77" s="237"/>
      <c r="AB77" s="237">
        <v>19204</v>
      </c>
      <c r="AC77" s="237">
        <v>770</v>
      </c>
      <c r="AD77" s="237">
        <v>45</v>
      </c>
      <c r="AE77" s="237"/>
      <c r="AF77" s="237"/>
      <c r="AG77" s="237"/>
      <c r="AH77" s="237">
        <v>1153</v>
      </c>
      <c r="AI77" s="237"/>
      <c r="AJ77" s="237">
        <v>1</v>
      </c>
      <c r="AK77" s="237"/>
      <c r="AL77" s="237"/>
    </row>
    <row r="78" spans="1:38" ht="13.5">
      <c r="A78" s="215" t="s">
        <v>1452</v>
      </c>
      <c r="B78" s="211">
        <f>C78+'表七(2)'!B78</f>
        <v>135094.85</v>
      </c>
      <c r="C78" s="237">
        <f t="shared" si="10"/>
        <v>134344.2</v>
      </c>
      <c r="D78" s="237">
        <v>2912</v>
      </c>
      <c r="E78" s="237">
        <v>19406</v>
      </c>
      <c r="F78" s="237">
        <v>12911</v>
      </c>
      <c r="G78" s="237">
        <v>205</v>
      </c>
      <c r="H78" s="237"/>
      <c r="I78" s="237"/>
      <c r="J78" s="237">
        <v>7190</v>
      </c>
      <c r="K78" s="237"/>
      <c r="L78" s="237">
        <v>24904</v>
      </c>
      <c r="M78" s="237"/>
      <c r="N78" s="237"/>
      <c r="O78" s="237">
        <v>5846</v>
      </c>
      <c r="P78" s="237">
        <v>6782</v>
      </c>
      <c r="Q78" s="237">
        <v>247</v>
      </c>
      <c r="R78" s="237"/>
      <c r="S78" s="237"/>
      <c r="T78" s="237">
        <v>1459</v>
      </c>
      <c r="U78" s="237">
        <v>6530</v>
      </c>
      <c r="V78" s="237">
        <v>10</v>
      </c>
      <c r="W78" s="237">
        <v>572</v>
      </c>
      <c r="X78" s="237">
        <v>9635</v>
      </c>
      <c r="Y78" s="237">
        <v>3234</v>
      </c>
      <c r="Z78" s="237">
        <v>885.2</v>
      </c>
      <c r="AA78" s="237"/>
      <c r="AB78" s="237">
        <v>29480</v>
      </c>
      <c r="AC78" s="237">
        <v>1049</v>
      </c>
      <c r="AD78" s="237"/>
      <c r="AE78" s="237"/>
      <c r="AF78" s="237"/>
      <c r="AG78" s="237"/>
      <c r="AH78" s="237">
        <v>1086</v>
      </c>
      <c r="AI78" s="237"/>
      <c r="AJ78" s="237">
        <v>1</v>
      </c>
      <c r="AK78" s="237"/>
      <c r="AL78" s="237"/>
    </row>
    <row r="79" spans="1:38" ht="13.5">
      <c r="A79" s="215" t="s">
        <v>1453</v>
      </c>
      <c r="B79" s="211">
        <f>C79+'表七(2)'!B79</f>
        <v>102239.9</v>
      </c>
      <c r="C79" s="237">
        <f t="shared" si="10"/>
        <v>101055</v>
      </c>
      <c r="D79" s="237">
        <v>2892</v>
      </c>
      <c r="E79" s="237">
        <v>15373</v>
      </c>
      <c r="F79" s="237">
        <v>13051</v>
      </c>
      <c r="G79" s="237">
        <v>116</v>
      </c>
      <c r="H79" s="237"/>
      <c r="I79" s="237"/>
      <c r="J79" s="237">
        <v>1080</v>
      </c>
      <c r="K79" s="237">
        <v>3063</v>
      </c>
      <c r="L79" s="237">
        <v>18049</v>
      </c>
      <c r="M79" s="237"/>
      <c r="N79" s="237"/>
      <c r="O79" s="237">
        <v>6106</v>
      </c>
      <c r="P79" s="237">
        <v>5090</v>
      </c>
      <c r="Q79" s="237">
        <v>218</v>
      </c>
      <c r="R79" s="237"/>
      <c r="S79" s="237"/>
      <c r="T79" s="237">
        <v>995</v>
      </c>
      <c r="U79" s="237">
        <v>2972</v>
      </c>
      <c r="V79" s="237">
        <v>20</v>
      </c>
      <c r="W79" s="237">
        <v>729</v>
      </c>
      <c r="X79" s="237">
        <v>3930</v>
      </c>
      <c r="Y79" s="237">
        <v>2237</v>
      </c>
      <c r="Z79" s="237">
        <v>605</v>
      </c>
      <c r="AA79" s="237"/>
      <c r="AB79" s="237">
        <v>23551</v>
      </c>
      <c r="AC79" s="237">
        <v>313</v>
      </c>
      <c r="AD79" s="237">
        <v>75</v>
      </c>
      <c r="AE79" s="237"/>
      <c r="AF79" s="237"/>
      <c r="AG79" s="237"/>
      <c r="AH79" s="237">
        <v>589</v>
      </c>
      <c r="AI79" s="237"/>
      <c r="AJ79" s="237">
        <v>1</v>
      </c>
      <c r="AK79" s="237"/>
      <c r="AL79" s="237"/>
    </row>
    <row r="80" spans="1:38" ht="13.5">
      <c r="A80" s="215" t="s">
        <v>1454</v>
      </c>
      <c r="B80" s="211">
        <f>C80+'表七(2)'!B80</f>
        <v>2892.56</v>
      </c>
      <c r="C80" s="237">
        <f t="shared" si="10"/>
        <v>2712.56</v>
      </c>
      <c r="D80" s="237">
        <v>234</v>
      </c>
      <c r="E80" s="237">
        <v>18</v>
      </c>
      <c r="F80" s="237">
        <v>0</v>
      </c>
      <c r="G80" s="237">
        <v>0</v>
      </c>
      <c r="H80" s="237"/>
      <c r="I80" s="237"/>
      <c r="J80" s="237"/>
      <c r="K80" s="237"/>
      <c r="L80" s="237">
        <v>71</v>
      </c>
      <c r="M80" s="237"/>
      <c r="N80" s="237"/>
      <c r="O80" s="237"/>
      <c r="P80" s="237"/>
      <c r="Q80" s="237"/>
      <c r="R80" s="237"/>
      <c r="S80" s="237"/>
      <c r="T80" s="237">
        <v>0</v>
      </c>
      <c r="U80" s="237">
        <v>0</v>
      </c>
      <c r="V80" s="237">
        <v>21</v>
      </c>
      <c r="W80" s="237">
        <v>0</v>
      </c>
      <c r="X80" s="237">
        <v>0</v>
      </c>
      <c r="Y80" s="237">
        <v>0</v>
      </c>
      <c r="Z80" s="237">
        <v>769.56</v>
      </c>
      <c r="AA80" s="237"/>
      <c r="AB80" s="237">
        <v>1539</v>
      </c>
      <c r="AC80" s="237">
        <v>0</v>
      </c>
      <c r="AD80" s="237">
        <v>60</v>
      </c>
      <c r="AE80" s="237"/>
      <c r="AF80" s="237"/>
      <c r="AG80" s="237"/>
      <c r="AH80" s="237">
        <v>0</v>
      </c>
      <c r="AI80" s="237"/>
      <c r="AJ80" s="237"/>
      <c r="AK80" s="237"/>
      <c r="AL80" s="237"/>
    </row>
    <row r="81" spans="1:38" ht="13.5">
      <c r="A81" s="215" t="s">
        <v>1455</v>
      </c>
      <c r="B81" s="211">
        <f>C81+'表七(2)'!B81</f>
        <v>824</v>
      </c>
      <c r="C81" s="237">
        <f t="shared" si="10"/>
        <v>824</v>
      </c>
      <c r="D81" s="237">
        <v>19</v>
      </c>
      <c r="E81" s="237">
        <v>0</v>
      </c>
      <c r="F81" s="237">
        <v>0</v>
      </c>
      <c r="G81" s="237">
        <v>0</v>
      </c>
      <c r="H81" s="237"/>
      <c r="I81" s="237"/>
      <c r="J81" s="237"/>
      <c r="K81" s="237"/>
      <c r="L81" s="237">
        <v>50</v>
      </c>
      <c r="M81" s="237"/>
      <c r="N81" s="237"/>
      <c r="O81" s="237"/>
      <c r="P81" s="237"/>
      <c r="Q81" s="237">
        <v>0</v>
      </c>
      <c r="R81" s="237"/>
      <c r="S81" s="237"/>
      <c r="T81" s="237">
        <v>0</v>
      </c>
      <c r="U81" s="237">
        <v>0</v>
      </c>
      <c r="V81" s="237">
        <v>10</v>
      </c>
      <c r="W81" s="237">
        <v>0</v>
      </c>
      <c r="X81" s="237">
        <v>500</v>
      </c>
      <c r="Y81" s="237">
        <v>0</v>
      </c>
      <c r="Z81" s="237">
        <v>245</v>
      </c>
      <c r="AA81" s="237"/>
      <c r="AB81" s="237">
        <v>0</v>
      </c>
      <c r="AC81" s="237">
        <v>0</v>
      </c>
      <c r="AD81" s="237"/>
      <c r="AE81" s="237"/>
      <c r="AF81" s="237"/>
      <c r="AG81" s="237"/>
      <c r="AH81" s="237">
        <v>0</v>
      </c>
      <c r="AI81" s="237"/>
      <c r="AJ81" s="237"/>
      <c r="AK81" s="237"/>
      <c r="AL81" s="237"/>
    </row>
    <row r="82" spans="1:38" ht="13.5">
      <c r="A82" s="212" t="s">
        <v>1456</v>
      </c>
      <c r="B82" s="211">
        <f>C82+'表七(2)'!B82</f>
        <v>933889</v>
      </c>
      <c r="C82" s="211">
        <f t="shared" si="10"/>
        <v>923190</v>
      </c>
      <c r="D82" s="211">
        <f>SUM(D83:D85)</f>
        <v>23899</v>
      </c>
      <c r="E82" s="211">
        <f aca="true" t="shared" si="11" ref="E82:AL82">SUM(E83:E85)</f>
        <v>130879</v>
      </c>
      <c r="F82" s="211">
        <f t="shared" si="11"/>
        <v>82198</v>
      </c>
      <c r="G82" s="211">
        <f t="shared" si="11"/>
        <v>36715</v>
      </c>
      <c r="H82" s="211">
        <f t="shared" si="11"/>
        <v>0</v>
      </c>
      <c r="I82" s="211">
        <f t="shared" si="11"/>
        <v>8228</v>
      </c>
      <c r="J82" s="211">
        <f t="shared" si="11"/>
        <v>0</v>
      </c>
      <c r="K82" s="211">
        <f t="shared" si="11"/>
        <v>38676</v>
      </c>
      <c r="L82" s="211">
        <f t="shared" si="11"/>
        <v>196320</v>
      </c>
      <c r="M82" s="211">
        <f t="shared" si="11"/>
        <v>0</v>
      </c>
      <c r="N82" s="211">
        <f t="shared" si="11"/>
        <v>0</v>
      </c>
      <c r="O82" s="211">
        <f t="shared" si="11"/>
        <v>739</v>
      </c>
      <c r="P82" s="211">
        <f t="shared" si="11"/>
        <v>50230</v>
      </c>
      <c r="Q82" s="211">
        <f t="shared" si="11"/>
        <v>2602</v>
      </c>
      <c r="R82" s="211">
        <f t="shared" si="11"/>
        <v>0</v>
      </c>
      <c r="S82" s="211">
        <f t="shared" si="11"/>
        <v>305</v>
      </c>
      <c r="T82" s="211">
        <f t="shared" si="11"/>
        <v>18479</v>
      </c>
      <c r="U82" s="211">
        <f t="shared" si="11"/>
        <v>59388</v>
      </c>
      <c r="V82" s="211">
        <f t="shared" si="11"/>
        <v>352</v>
      </c>
      <c r="W82" s="211">
        <f t="shared" si="11"/>
        <v>8282</v>
      </c>
      <c r="X82" s="211">
        <f t="shared" si="11"/>
        <v>67883</v>
      </c>
      <c r="Y82" s="211">
        <f t="shared" si="11"/>
        <v>56672</v>
      </c>
      <c r="Z82" s="211">
        <f t="shared" si="11"/>
        <v>6540</v>
      </c>
      <c r="AA82" s="211">
        <f t="shared" si="11"/>
        <v>64</v>
      </c>
      <c r="AB82" s="211">
        <f t="shared" si="11"/>
        <v>119693</v>
      </c>
      <c r="AC82" s="211">
        <f t="shared" si="11"/>
        <v>2751</v>
      </c>
      <c r="AD82" s="211">
        <f t="shared" si="11"/>
        <v>232</v>
      </c>
      <c r="AE82" s="211">
        <f t="shared" si="11"/>
        <v>934</v>
      </c>
      <c r="AF82" s="211">
        <f t="shared" si="11"/>
        <v>0</v>
      </c>
      <c r="AG82" s="211">
        <f t="shared" si="11"/>
        <v>96</v>
      </c>
      <c r="AH82" s="211">
        <f t="shared" si="11"/>
        <v>11033</v>
      </c>
      <c r="AI82" s="211">
        <f t="shared" si="11"/>
        <v>0</v>
      </c>
      <c r="AJ82" s="211">
        <f t="shared" si="11"/>
        <v>0</v>
      </c>
      <c r="AK82" s="211">
        <f t="shared" si="11"/>
        <v>0</v>
      </c>
      <c r="AL82" s="211">
        <f t="shared" si="11"/>
        <v>0</v>
      </c>
    </row>
    <row r="83" spans="1:38" ht="13.5">
      <c r="A83" s="215" t="s">
        <v>1391</v>
      </c>
      <c r="B83" s="211">
        <f>C83+'表七(2)'!B83</f>
        <v>100518</v>
      </c>
      <c r="C83" s="211">
        <f aca="true" t="shared" si="12" ref="C83:C94">SUM(D83:AL83)</f>
        <v>99704</v>
      </c>
      <c r="D83" s="211">
        <v>4781</v>
      </c>
      <c r="E83" s="211">
        <v>18015</v>
      </c>
      <c r="F83" s="211">
        <v>26</v>
      </c>
      <c r="G83" s="211">
        <f>4368-64</f>
        <v>4304</v>
      </c>
      <c r="H83" s="211"/>
      <c r="I83" s="211">
        <v>7038</v>
      </c>
      <c r="J83" s="211"/>
      <c r="K83" s="211"/>
      <c r="L83" s="211">
        <v>20008</v>
      </c>
      <c r="M83" s="211"/>
      <c r="N83" s="211"/>
      <c r="O83" s="211">
        <v>739</v>
      </c>
      <c r="P83" s="211"/>
      <c r="Q83" s="211">
        <v>1536</v>
      </c>
      <c r="R83" s="211"/>
      <c r="S83" s="211">
        <v>305</v>
      </c>
      <c r="T83" s="211">
        <v>5019</v>
      </c>
      <c r="U83" s="211">
        <v>10478</v>
      </c>
      <c r="V83" s="211">
        <v>64</v>
      </c>
      <c r="W83" s="211">
        <v>4002</v>
      </c>
      <c r="X83" s="229">
        <v>14437</v>
      </c>
      <c r="Y83" s="229"/>
      <c r="Z83" s="229">
        <v>933</v>
      </c>
      <c r="AA83" s="229"/>
      <c r="AB83" s="229">
        <f>7237-50</f>
        <v>7187</v>
      </c>
      <c r="AC83" s="229"/>
      <c r="AD83" s="229">
        <v>232</v>
      </c>
      <c r="AE83" s="229">
        <v>600</v>
      </c>
      <c r="AF83" s="229"/>
      <c r="AG83" s="229"/>
      <c r="AH83" s="229"/>
      <c r="AI83" s="229"/>
      <c r="AJ83" s="229"/>
      <c r="AK83" s="229"/>
      <c r="AL83" s="229"/>
    </row>
    <row r="84" spans="1:38" ht="13.5">
      <c r="A84" s="216" t="s">
        <v>1457</v>
      </c>
      <c r="B84" s="211">
        <f>C84+'表七(2)'!B84</f>
        <v>4198</v>
      </c>
      <c r="C84" s="211">
        <f t="shared" si="12"/>
        <v>3680</v>
      </c>
      <c r="D84" s="211">
        <v>39</v>
      </c>
      <c r="E84" s="211">
        <v>32</v>
      </c>
      <c r="F84" s="211">
        <v>0</v>
      </c>
      <c r="G84" s="211">
        <v>0</v>
      </c>
      <c r="H84" s="211">
        <v>0</v>
      </c>
      <c r="I84" s="211">
        <v>0</v>
      </c>
      <c r="J84" s="211">
        <v>0</v>
      </c>
      <c r="K84" s="211">
        <v>0</v>
      </c>
      <c r="L84" s="211">
        <v>162</v>
      </c>
      <c r="M84" s="211">
        <v>0</v>
      </c>
      <c r="N84" s="211">
        <v>0</v>
      </c>
      <c r="O84" s="211">
        <v>0</v>
      </c>
      <c r="P84" s="211">
        <v>0</v>
      </c>
      <c r="Q84" s="211">
        <v>4</v>
      </c>
      <c r="R84" s="211">
        <v>0</v>
      </c>
      <c r="S84" s="211">
        <v>0</v>
      </c>
      <c r="T84" s="211">
        <v>173</v>
      </c>
      <c r="U84" s="211">
        <v>2282</v>
      </c>
      <c r="V84" s="211">
        <v>0</v>
      </c>
      <c r="W84" s="211">
        <v>0</v>
      </c>
      <c r="X84" s="229">
        <v>988</v>
      </c>
      <c r="Y84" s="229">
        <v>0</v>
      </c>
      <c r="Z84" s="229">
        <v>0</v>
      </c>
      <c r="AA84" s="229">
        <v>0</v>
      </c>
      <c r="AB84" s="229"/>
      <c r="AC84" s="229">
        <v>0</v>
      </c>
      <c r="AD84" s="229">
        <v>0</v>
      </c>
      <c r="AE84" s="229">
        <v>0</v>
      </c>
      <c r="AF84" s="229">
        <v>0</v>
      </c>
      <c r="AG84" s="229">
        <v>0</v>
      </c>
      <c r="AH84" s="229">
        <v>0</v>
      </c>
      <c r="AI84" s="229">
        <v>0</v>
      </c>
      <c r="AJ84" s="229">
        <v>0</v>
      </c>
      <c r="AK84" s="229">
        <v>0</v>
      </c>
      <c r="AL84" s="229">
        <v>0</v>
      </c>
    </row>
    <row r="85" spans="1:38" ht="13.5">
      <c r="A85" s="215" t="s">
        <v>1394</v>
      </c>
      <c r="B85" s="211">
        <f>C85+'表七(2)'!B85</f>
        <v>829173</v>
      </c>
      <c r="C85" s="211">
        <f t="shared" si="12"/>
        <v>819806</v>
      </c>
      <c r="D85" s="229">
        <f>SUM(D86:D94)</f>
        <v>19079</v>
      </c>
      <c r="E85" s="229">
        <f aca="true" t="shared" si="13" ref="E85:AL85">SUM(E86:E94)</f>
        <v>112832</v>
      </c>
      <c r="F85" s="229">
        <f t="shared" si="13"/>
        <v>82172</v>
      </c>
      <c r="G85" s="229">
        <f t="shared" si="13"/>
        <v>32411</v>
      </c>
      <c r="H85" s="229">
        <f t="shared" si="13"/>
        <v>0</v>
      </c>
      <c r="I85" s="229">
        <f t="shared" si="13"/>
        <v>1190</v>
      </c>
      <c r="J85" s="229">
        <f t="shared" si="13"/>
        <v>0</v>
      </c>
      <c r="K85" s="229">
        <f t="shared" si="13"/>
        <v>38676</v>
      </c>
      <c r="L85" s="229">
        <f t="shared" si="13"/>
        <v>176150</v>
      </c>
      <c r="M85" s="229">
        <f t="shared" si="13"/>
        <v>0</v>
      </c>
      <c r="N85" s="229">
        <f t="shared" si="13"/>
        <v>0</v>
      </c>
      <c r="O85" s="229">
        <f t="shared" si="13"/>
        <v>0</v>
      </c>
      <c r="P85" s="229">
        <f t="shared" si="13"/>
        <v>50230</v>
      </c>
      <c r="Q85" s="229">
        <f t="shared" si="13"/>
        <v>1062</v>
      </c>
      <c r="R85" s="229">
        <f t="shared" si="13"/>
        <v>0</v>
      </c>
      <c r="S85" s="229">
        <f t="shared" si="13"/>
        <v>0</v>
      </c>
      <c r="T85" s="229">
        <f t="shared" si="13"/>
        <v>13287</v>
      </c>
      <c r="U85" s="229">
        <f t="shared" si="13"/>
        <v>46628</v>
      </c>
      <c r="V85" s="229">
        <f t="shared" si="13"/>
        <v>288</v>
      </c>
      <c r="W85" s="229">
        <f t="shared" si="13"/>
        <v>4280</v>
      </c>
      <c r="X85" s="229">
        <f t="shared" si="13"/>
        <v>52458</v>
      </c>
      <c r="Y85" s="229">
        <f t="shared" si="13"/>
        <v>56672</v>
      </c>
      <c r="Z85" s="229">
        <f t="shared" si="13"/>
        <v>5607</v>
      </c>
      <c r="AA85" s="229">
        <f t="shared" si="13"/>
        <v>64</v>
      </c>
      <c r="AB85" s="229">
        <f t="shared" si="13"/>
        <v>112506</v>
      </c>
      <c r="AC85" s="229">
        <f t="shared" si="13"/>
        <v>2751</v>
      </c>
      <c r="AD85" s="229">
        <f t="shared" si="13"/>
        <v>0</v>
      </c>
      <c r="AE85" s="229">
        <f t="shared" si="13"/>
        <v>334</v>
      </c>
      <c r="AF85" s="229">
        <f t="shared" si="13"/>
        <v>0</v>
      </c>
      <c r="AG85" s="229">
        <f t="shared" si="13"/>
        <v>96</v>
      </c>
      <c r="AH85" s="229">
        <f t="shared" si="13"/>
        <v>11033</v>
      </c>
      <c r="AI85" s="229">
        <f t="shared" si="13"/>
        <v>0</v>
      </c>
      <c r="AJ85" s="229">
        <f t="shared" si="13"/>
        <v>0</v>
      </c>
      <c r="AK85" s="229">
        <f t="shared" si="13"/>
        <v>0</v>
      </c>
      <c r="AL85" s="229">
        <f t="shared" si="13"/>
        <v>0</v>
      </c>
    </row>
    <row r="86" spans="1:38" ht="13.5">
      <c r="A86" s="215" t="s">
        <v>1458</v>
      </c>
      <c r="B86" s="211">
        <f>C86+'表七(2)'!B86</f>
        <v>138644</v>
      </c>
      <c r="C86" s="211">
        <f t="shared" si="12"/>
        <v>137480</v>
      </c>
      <c r="D86" s="229">
        <v>2197</v>
      </c>
      <c r="E86" s="229">
        <v>15087</v>
      </c>
      <c r="F86" s="229">
        <v>4075</v>
      </c>
      <c r="G86" s="229">
        <f>199+401</f>
        <v>600</v>
      </c>
      <c r="H86" s="229"/>
      <c r="I86" s="229">
        <v>1077</v>
      </c>
      <c r="J86" s="229"/>
      <c r="K86" s="229"/>
      <c r="L86" s="229">
        <v>36525</v>
      </c>
      <c r="M86" s="229"/>
      <c r="N86" s="229"/>
      <c r="O86" s="229"/>
      <c r="P86" s="229">
        <v>8377</v>
      </c>
      <c r="Q86" s="229">
        <v>160</v>
      </c>
      <c r="R86" s="229"/>
      <c r="S86" s="229"/>
      <c r="T86" s="229">
        <v>3958</v>
      </c>
      <c r="U86" s="229">
        <v>14255</v>
      </c>
      <c r="V86" s="229">
        <v>100</v>
      </c>
      <c r="W86" s="229">
        <v>348</v>
      </c>
      <c r="X86" s="229">
        <v>15626</v>
      </c>
      <c r="Y86" s="229">
        <f>21745-1995</f>
        <v>19750</v>
      </c>
      <c r="Z86" s="229">
        <v>369</v>
      </c>
      <c r="AA86" s="229"/>
      <c r="AB86" s="229">
        <v>7251</v>
      </c>
      <c r="AC86" s="229">
        <v>556</v>
      </c>
      <c r="AD86" s="229"/>
      <c r="AE86" s="229"/>
      <c r="AF86" s="229"/>
      <c r="AG86" s="229">
        <v>96</v>
      </c>
      <c r="AH86" s="229">
        <f>7474-401</f>
        <v>7073</v>
      </c>
      <c r="AI86" s="229"/>
      <c r="AJ86" s="229"/>
      <c r="AK86" s="229"/>
      <c r="AL86" s="229"/>
    </row>
    <row r="87" spans="1:38" ht="13.5">
      <c r="A87" s="215" t="s">
        <v>1459</v>
      </c>
      <c r="B87" s="211">
        <f>C87+'表七(2)'!B87</f>
        <v>77180</v>
      </c>
      <c r="C87" s="211">
        <f t="shared" si="12"/>
        <v>75865</v>
      </c>
      <c r="D87" s="229">
        <v>2721</v>
      </c>
      <c r="E87" s="229">
        <v>6684</v>
      </c>
      <c r="F87" s="229">
        <v>5278</v>
      </c>
      <c r="G87" s="229">
        <v>109</v>
      </c>
      <c r="H87" s="229"/>
      <c r="I87" s="229"/>
      <c r="J87" s="229"/>
      <c r="K87" s="229"/>
      <c r="L87" s="229">
        <v>14799</v>
      </c>
      <c r="M87" s="229"/>
      <c r="N87" s="229"/>
      <c r="O87" s="229"/>
      <c r="P87" s="229">
        <v>5683</v>
      </c>
      <c r="Q87" s="229">
        <v>90</v>
      </c>
      <c r="R87" s="229"/>
      <c r="S87" s="229"/>
      <c r="T87" s="229">
        <v>1560</v>
      </c>
      <c r="U87" s="229">
        <v>4829</v>
      </c>
      <c r="V87" s="229">
        <v>10</v>
      </c>
      <c r="W87" s="229">
        <v>372</v>
      </c>
      <c r="X87" s="229">
        <v>6359</v>
      </c>
      <c r="Y87" s="229">
        <v>7105</v>
      </c>
      <c r="Z87" s="229">
        <v>186</v>
      </c>
      <c r="AA87" s="229"/>
      <c r="AB87" s="229">
        <v>19162</v>
      </c>
      <c r="AC87" s="229">
        <v>210</v>
      </c>
      <c r="AD87" s="229"/>
      <c r="AE87" s="229"/>
      <c r="AF87" s="229"/>
      <c r="AG87" s="229"/>
      <c r="AH87" s="229">
        <v>708</v>
      </c>
      <c r="AI87" s="229"/>
      <c r="AJ87" s="229"/>
      <c r="AK87" s="229"/>
      <c r="AL87" s="229"/>
    </row>
    <row r="88" spans="1:38" ht="13.5">
      <c r="A88" s="215" t="s">
        <v>1460</v>
      </c>
      <c r="B88" s="211">
        <f>C88+'表七(2)'!B88</f>
        <v>88513</v>
      </c>
      <c r="C88" s="211">
        <f t="shared" si="12"/>
        <v>87712</v>
      </c>
      <c r="D88" s="229">
        <v>1923</v>
      </c>
      <c r="E88" s="229">
        <v>13486</v>
      </c>
      <c r="F88" s="229">
        <v>9602</v>
      </c>
      <c r="G88" s="229">
        <v>10755</v>
      </c>
      <c r="H88" s="229"/>
      <c r="I88" s="229"/>
      <c r="J88" s="229"/>
      <c r="K88" s="229"/>
      <c r="L88" s="229">
        <v>16829</v>
      </c>
      <c r="M88" s="229"/>
      <c r="N88" s="229"/>
      <c r="O88" s="229"/>
      <c r="P88" s="229">
        <v>3683</v>
      </c>
      <c r="Q88" s="229">
        <v>95</v>
      </c>
      <c r="R88" s="229"/>
      <c r="S88" s="229"/>
      <c r="T88" s="229">
        <v>1025</v>
      </c>
      <c r="U88" s="229">
        <v>3759</v>
      </c>
      <c r="V88" s="229"/>
      <c r="W88" s="229">
        <v>487</v>
      </c>
      <c r="X88" s="229">
        <v>3616</v>
      </c>
      <c r="Y88" s="229">
        <v>4422</v>
      </c>
      <c r="Z88" s="229">
        <v>4258</v>
      </c>
      <c r="AA88" s="229"/>
      <c r="AB88" s="229">
        <v>12981</v>
      </c>
      <c r="AC88" s="229">
        <v>270</v>
      </c>
      <c r="AD88" s="229"/>
      <c r="AE88" s="229"/>
      <c r="AF88" s="229"/>
      <c r="AG88" s="229"/>
      <c r="AH88" s="229">
        <v>521</v>
      </c>
      <c r="AI88" s="229"/>
      <c r="AJ88" s="229"/>
      <c r="AK88" s="229"/>
      <c r="AL88" s="229"/>
    </row>
    <row r="89" spans="1:38" ht="13.5">
      <c r="A89" s="236" t="s">
        <v>1461</v>
      </c>
      <c r="B89" s="211">
        <f>C89+'表七(2)'!B89</f>
        <v>82833</v>
      </c>
      <c r="C89" s="211">
        <f t="shared" si="12"/>
        <v>82683</v>
      </c>
      <c r="D89" s="229">
        <v>1232</v>
      </c>
      <c r="E89" s="229">
        <v>8532</v>
      </c>
      <c r="F89" s="229">
        <f>1481+342</f>
        <v>1823</v>
      </c>
      <c r="G89" s="229">
        <v>124</v>
      </c>
      <c r="H89" s="229"/>
      <c r="I89" s="229"/>
      <c r="J89" s="229"/>
      <c r="K89" s="229">
        <v>7527</v>
      </c>
      <c r="L89" s="229">
        <v>26670</v>
      </c>
      <c r="M89" s="229"/>
      <c r="N89" s="229"/>
      <c r="O89" s="229"/>
      <c r="P89" s="229">
        <v>5970</v>
      </c>
      <c r="Q89" s="229">
        <v>96</v>
      </c>
      <c r="R89" s="229"/>
      <c r="S89" s="229"/>
      <c r="T89" s="229">
        <v>1292</v>
      </c>
      <c r="U89" s="229">
        <v>3723</v>
      </c>
      <c r="V89" s="229">
        <v>10</v>
      </c>
      <c r="W89" s="229">
        <v>339</v>
      </c>
      <c r="X89" s="229">
        <v>4663</v>
      </c>
      <c r="Y89" s="229">
        <f>3849-342</f>
        <v>3507</v>
      </c>
      <c r="Z89" s="229">
        <v>3</v>
      </c>
      <c r="AA89" s="229"/>
      <c r="AB89" s="229">
        <v>16679</v>
      </c>
      <c r="AC89" s="229">
        <v>407</v>
      </c>
      <c r="AD89" s="229"/>
      <c r="AE89" s="229"/>
      <c r="AF89" s="229"/>
      <c r="AG89" s="229"/>
      <c r="AH89" s="229">
        <v>86</v>
      </c>
      <c r="AI89" s="229"/>
      <c r="AJ89" s="229"/>
      <c r="AK89" s="229"/>
      <c r="AL89" s="229"/>
    </row>
    <row r="90" spans="1:38" ht="13.5">
      <c r="A90" s="215" t="s">
        <v>1462</v>
      </c>
      <c r="B90" s="211">
        <f>C90+'表七(2)'!B90</f>
        <v>66926</v>
      </c>
      <c r="C90" s="211">
        <f t="shared" si="12"/>
        <v>66132</v>
      </c>
      <c r="D90" s="229">
        <v>1548</v>
      </c>
      <c r="E90" s="229">
        <v>4527</v>
      </c>
      <c r="F90" s="229">
        <v>12102</v>
      </c>
      <c r="G90" s="229">
        <v>0</v>
      </c>
      <c r="H90" s="229">
        <v>0</v>
      </c>
      <c r="I90" s="229">
        <v>0</v>
      </c>
      <c r="J90" s="229">
        <v>0</v>
      </c>
      <c r="K90" s="229">
        <v>13937</v>
      </c>
      <c r="L90" s="229">
        <v>11328</v>
      </c>
      <c r="M90" s="229">
        <v>0</v>
      </c>
      <c r="N90" s="229">
        <v>0</v>
      </c>
      <c r="O90" s="229">
        <v>0</v>
      </c>
      <c r="P90" s="229">
        <v>4020</v>
      </c>
      <c r="Q90" s="229">
        <v>134</v>
      </c>
      <c r="R90" s="229">
        <v>0</v>
      </c>
      <c r="S90" s="229">
        <v>0</v>
      </c>
      <c r="T90" s="229">
        <v>805</v>
      </c>
      <c r="U90" s="229">
        <v>4377</v>
      </c>
      <c r="V90" s="229">
        <v>67</v>
      </c>
      <c r="W90" s="229">
        <v>910</v>
      </c>
      <c r="X90" s="229">
        <v>1824</v>
      </c>
      <c r="Y90" s="229">
        <v>2055</v>
      </c>
      <c r="Z90" s="229">
        <v>0</v>
      </c>
      <c r="AA90" s="229">
        <v>64</v>
      </c>
      <c r="AB90" s="229">
        <v>8251</v>
      </c>
      <c r="AC90" s="229">
        <v>183</v>
      </c>
      <c r="AD90" s="229">
        <v>0</v>
      </c>
      <c r="AE90" s="229">
        <v>0</v>
      </c>
      <c r="AF90" s="229">
        <v>0</v>
      </c>
      <c r="AG90" s="229">
        <v>0</v>
      </c>
      <c r="AH90" s="229">
        <v>0</v>
      </c>
      <c r="AI90" s="229">
        <v>0</v>
      </c>
      <c r="AJ90" s="229">
        <v>0</v>
      </c>
      <c r="AK90" s="229">
        <v>0</v>
      </c>
      <c r="AL90" s="229">
        <v>0</v>
      </c>
    </row>
    <row r="91" spans="1:38" ht="13.5">
      <c r="A91" s="236" t="s">
        <v>1463</v>
      </c>
      <c r="B91" s="211">
        <f>C91+'表七(2)'!B91</f>
        <v>88920</v>
      </c>
      <c r="C91" s="211">
        <f t="shared" si="12"/>
        <v>86412</v>
      </c>
      <c r="D91" s="229">
        <v>2546</v>
      </c>
      <c r="E91" s="229">
        <v>16542</v>
      </c>
      <c r="F91" s="229">
        <v>14498</v>
      </c>
      <c r="G91" s="229"/>
      <c r="H91" s="229"/>
      <c r="I91" s="229"/>
      <c r="J91" s="229"/>
      <c r="K91" s="229">
        <v>2684</v>
      </c>
      <c r="L91" s="229">
        <v>17329</v>
      </c>
      <c r="M91" s="229"/>
      <c r="N91" s="229"/>
      <c r="O91" s="229"/>
      <c r="P91" s="229">
        <v>3919</v>
      </c>
      <c r="Q91" s="229">
        <v>175</v>
      </c>
      <c r="R91" s="229"/>
      <c r="S91" s="229"/>
      <c r="T91" s="229">
        <v>1376</v>
      </c>
      <c r="U91" s="229">
        <v>5194</v>
      </c>
      <c r="V91" s="229">
        <v>35</v>
      </c>
      <c r="W91" s="229">
        <v>513</v>
      </c>
      <c r="X91" s="229">
        <v>5962</v>
      </c>
      <c r="Y91" s="229">
        <v>6344</v>
      </c>
      <c r="Z91" s="229"/>
      <c r="AA91" s="229"/>
      <c r="AB91" s="229">
        <v>7914</v>
      </c>
      <c r="AC91" s="229">
        <v>274</v>
      </c>
      <c r="AD91" s="229"/>
      <c r="AE91" s="229"/>
      <c r="AF91" s="229"/>
      <c r="AG91" s="229"/>
      <c r="AH91" s="229">
        <v>1107</v>
      </c>
      <c r="AI91" s="229"/>
      <c r="AJ91" s="229"/>
      <c r="AK91" s="229"/>
      <c r="AL91" s="229"/>
    </row>
    <row r="92" spans="1:38" ht="13.5">
      <c r="A92" s="236" t="s">
        <v>1464</v>
      </c>
      <c r="B92" s="211">
        <f>C92+'表七(2)'!B92</f>
        <v>137923</v>
      </c>
      <c r="C92" s="211">
        <f t="shared" si="12"/>
        <v>136943</v>
      </c>
      <c r="D92" s="229">
        <v>2905</v>
      </c>
      <c r="E92" s="229">
        <v>23636</v>
      </c>
      <c r="F92" s="229">
        <v>13471</v>
      </c>
      <c r="G92" s="229">
        <v>7763</v>
      </c>
      <c r="H92" s="229"/>
      <c r="I92" s="229">
        <v>113</v>
      </c>
      <c r="J92" s="229"/>
      <c r="K92" s="229">
        <v>5029</v>
      </c>
      <c r="L92" s="229">
        <v>27648</v>
      </c>
      <c r="M92" s="229"/>
      <c r="N92" s="229"/>
      <c r="O92" s="229"/>
      <c r="P92" s="229">
        <v>12219</v>
      </c>
      <c r="Q92" s="229">
        <v>111</v>
      </c>
      <c r="R92" s="229"/>
      <c r="S92" s="229"/>
      <c r="T92" s="229">
        <v>1592</v>
      </c>
      <c r="U92" s="229">
        <v>4415</v>
      </c>
      <c r="V92" s="229">
        <v>46</v>
      </c>
      <c r="W92" s="229">
        <v>637</v>
      </c>
      <c r="X92" s="229">
        <v>8287</v>
      </c>
      <c r="Y92" s="229">
        <v>7755</v>
      </c>
      <c r="Z92" s="229">
        <v>3</v>
      </c>
      <c r="AA92" s="229">
        <v>0</v>
      </c>
      <c r="AB92" s="229">
        <f>19193+559</f>
        <v>19752</v>
      </c>
      <c r="AC92" s="229">
        <v>425</v>
      </c>
      <c r="AD92" s="229">
        <v>0</v>
      </c>
      <c r="AE92" s="229">
        <v>334</v>
      </c>
      <c r="AF92" s="229">
        <v>0</v>
      </c>
      <c r="AG92" s="229">
        <v>0</v>
      </c>
      <c r="AH92" s="229">
        <v>802</v>
      </c>
      <c r="AI92" s="229">
        <v>0</v>
      </c>
      <c r="AJ92" s="229"/>
      <c r="AK92" s="229"/>
      <c r="AL92" s="229"/>
    </row>
    <row r="93" spans="1:38" ht="13.5">
      <c r="A93" s="236" t="s">
        <v>1465</v>
      </c>
      <c r="B93" s="211">
        <f>C93+'表七(2)'!B93</f>
        <v>77575</v>
      </c>
      <c r="C93" s="211">
        <f t="shared" si="12"/>
        <v>77223</v>
      </c>
      <c r="D93" s="229">
        <v>2225</v>
      </c>
      <c r="E93" s="229">
        <v>12644</v>
      </c>
      <c r="F93" s="229">
        <v>9742</v>
      </c>
      <c r="G93" s="229">
        <v>7546</v>
      </c>
      <c r="H93" s="229"/>
      <c r="I93" s="229"/>
      <c r="J93" s="229"/>
      <c r="K93" s="229">
        <v>4838</v>
      </c>
      <c r="L93" s="229">
        <v>13585</v>
      </c>
      <c r="M93" s="229"/>
      <c r="N93" s="229"/>
      <c r="O93" s="229"/>
      <c r="P93" s="229">
        <v>2908</v>
      </c>
      <c r="Q93" s="229">
        <v>103</v>
      </c>
      <c r="R93" s="229"/>
      <c r="S93" s="229"/>
      <c r="T93" s="229">
        <v>924</v>
      </c>
      <c r="U93" s="229">
        <v>1681</v>
      </c>
      <c r="V93" s="229">
        <v>10</v>
      </c>
      <c r="W93" s="229">
        <v>313</v>
      </c>
      <c r="X93" s="229">
        <v>3119</v>
      </c>
      <c r="Y93" s="229">
        <v>2866</v>
      </c>
      <c r="Z93" s="229">
        <v>620</v>
      </c>
      <c r="AA93" s="229"/>
      <c r="AB93" s="229">
        <v>13439</v>
      </c>
      <c r="AC93" s="229">
        <v>287</v>
      </c>
      <c r="AD93" s="229"/>
      <c r="AE93" s="229"/>
      <c r="AF93" s="229"/>
      <c r="AG93" s="229"/>
      <c r="AH93" s="229">
        <v>373</v>
      </c>
      <c r="AI93" s="229"/>
      <c r="AJ93" s="229"/>
      <c r="AK93" s="229"/>
      <c r="AL93" s="229"/>
    </row>
    <row r="94" spans="1:38" ht="13.5">
      <c r="A94" s="236" t="s">
        <v>1466</v>
      </c>
      <c r="B94" s="211">
        <f>C94+'表七(2)'!B94</f>
        <v>70659</v>
      </c>
      <c r="C94" s="211">
        <f t="shared" si="12"/>
        <v>69356</v>
      </c>
      <c r="D94" s="229">
        <v>1782</v>
      </c>
      <c r="E94" s="229">
        <v>11694</v>
      </c>
      <c r="F94" s="229">
        <v>11581</v>
      </c>
      <c r="G94" s="229">
        <v>5514</v>
      </c>
      <c r="H94" s="229"/>
      <c r="I94" s="229"/>
      <c r="J94" s="229"/>
      <c r="K94" s="229">
        <v>4661</v>
      </c>
      <c r="L94" s="229">
        <v>11437</v>
      </c>
      <c r="M94" s="229"/>
      <c r="N94" s="229"/>
      <c r="O94" s="229"/>
      <c r="P94" s="229">
        <v>3451</v>
      </c>
      <c r="Q94" s="229">
        <v>98</v>
      </c>
      <c r="R94" s="229"/>
      <c r="S94" s="229"/>
      <c r="T94" s="229">
        <v>755</v>
      </c>
      <c r="U94" s="229">
        <v>4395</v>
      </c>
      <c r="V94" s="229">
        <v>10</v>
      </c>
      <c r="W94" s="229">
        <v>361</v>
      </c>
      <c r="X94" s="229">
        <v>3002</v>
      </c>
      <c r="Y94" s="229">
        <v>2868</v>
      </c>
      <c r="Z94" s="229">
        <v>168</v>
      </c>
      <c r="AA94" s="229">
        <v>0</v>
      </c>
      <c r="AB94" s="229">
        <v>7077</v>
      </c>
      <c r="AC94" s="229">
        <v>139</v>
      </c>
      <c r="AD94" s="229"/>
      <c r="AE94" s="229"/>
      <c r="AF94" s="229"/>
      <c r="AG94" s="229"/>
      <c r="AH94" s="229">
        <v>363</v>
      </c>
      <c r="AI94" s="229"/>
      <c r="AJ94" s="229"/>
      <c r="AK94" s="229"/>
      <c r="AL94" s="229"/>
    </row>
    <row r="95" spans="1:38" ht="13.5">
      <c r="A95" s="212" t="s">
        <v>1467</v>
      </c>
      <c r="B95" s="211">
        <f>C95+'表七(2)'!B95</f>
        <v>2096827</v>
      </c>
      <c r="C95" s="238">
        <f aca="true" t="shared" si="14" ref="C95:AL95">SUM(C96:C97)</f>
        <v>1988545</v>
      </c>
      <c r="D95" s="238">
        <f t="shared" si="14"/>
        <v>38538</v>
      </c>
      <c r="E95" s="238">
        <f t="shared" si="14"/>
        <v>211368</v>
      </c>
      <c r="F95" s="238">
        <f t="shared" si="14"/>
        <v>122669</v>
      </c>
      <c r="G95" s="238">
        <f t="shared" si="14"/>
        <v>1559</v>
      </c>
      <c r="H95" s="238">
        <f t="shared" si="14"/>
        <v>0</v>
      </c>
      <c r="I95" s="238">
        <f t="shared" si="14"/>
        <v>98</v>
      </c>
      <c r="J95" s="238">
        <f t="shared" si="14"/>
        <v>4719</v>
      </c>
      <c r="K95" s="238">
        <f t="shared" si="14"/>
        <v>24824</v>
      </c>
      <c r="L95" s="238">
        <f t="shared" si="14"/>
        <v>382693</v>
      </c>
      <c r="M95" s="238">
        <f t="shared" si="14"/>
        <v>0</v>
      </c>
      <c r="N95" s="238">
        <f t="shared" si="14"/>
        <v>0</v>
      </c>
      <c r="O95" s="238">
        <f t="shared" si="14"/>
        <v>23533</v>
      </c>
      <c r="P95" s="238">
        <f t="shared" si="14"/>
        <v>159964</v>
      </c>
      <c r="Q95" s="238">
        <f t="shared" si="14"/>
        <v>10134</v>
      </c>
      <c r="R95" s="238">
        <f t="shared" si="14"/>
        <v>0</v>
      </c>
      <c r="S95" s="238">
        <f t="shared" si="14"/>
        <v>834</v>
      </c>
      <c r="T95" s="238">
        <f t="shared" si="14"/>
        <v>30751</v>
      </c>
      <c r="U95" s="238">
        <f t="shared" si="14"/>
        <v>206525</v>
      </c>
      <c r="V95" s="238">
        <f t="shared" si="14"/>
        <v>374</v>
      </c>
      <c r="W95" s="238">
        <f t="shared" si="14"/>
        <v>15822</v>
      </c>
      <c r="X95" s="238">
        <f t="shared" si="14"/>
        <v>120988</v>
      </c>
      <c r="Y95" s="238">
        <f t="shared" si="14"/>
        <v>177046</v>
      </c>
      <c r="Z95" s="238">
        <f t="shared" si="14"/>
        <v>12477</v>
      </c>
      <c r="AA95" s="238">
        <f t="shared" si="14"/>
        <v>0</v>
      </c>
      <c r="AB95" s="238">
        <f t="shared" si="14"/>
        <v>224899</v>
      </c>
      <c r="AC95" s="238">
        <f t="shared" si="14"/>
        <v>208950</v>
      </c>
      <c r="AD95" s="238">
        <f t="shared" si="14"/>
        <v>243</v>
      </c>
      <c r="AE95" s="238">
        <f t="shared" si="14"/>
        <v>0</v>
      </c>
      <c r="AF95" s="238">
        <f t="shared" si="14"/>
        <v>0</v>
      </c>
      <c r="AG95" s="238">
        <f t="shared" si="14"/>
        <v>143</v>
      </c>
      <c r="AH95" s="238">
        <f t="shared" si="14"/>
        <v>8301</v>
      </c>
      <c r="AI95" s="238">
        <f t="shared" si="14"/>
        <v>0</v>
      </c>
      <c r="AJ95" s="238">
        <f t="shared" si="14"/>
        <v>10</v>
      </c>
      <c r="AK95" s="238">
        <f t="shared" si="14"/>
        <v>0</v>
      </c>
      <c r="AL95" s="238">
        <f t="shared" si="14"/>
        <v>1083</v>
      </c>
    </row>
    <row r="96" spans="1:38" ht="13.5">
      <c r="A96" s="215" t="s">
        <v>1433</v>
      </c>
      <c r="B96" s="211">
        <f>C96+'表七(2)'!B96</f>
        <v>445801</v>
      </c>
      <c r="C96" s="238">
        <f aca="true" t="shared" si="15" ref="C96:C106">SUM(D96:AL96)</f>
        <v>418658</v>
      </c>
      <c r="D96" s="239">
        <v>6335</v>
      </c>
      <c r="E96" s="239">
        <v>22179</v>
      </c>
      <c r="F96" s="239">
        <v>0</v>
      </c>
      <c r="G96" s="239">
        <v>-424</v>
      </c>
      <c r="H96" s="239">
        <v>0</v>
      </c>
      <c r="I96" s="239">
        <v>-4293</v>
      </c>
      <c r="J96" s="239">
        <v>0</v>
      </c>
      <c r="K96" s="239">
        <v>0</v>
      </c>
      <c r="L96" s="239">
        <v>48133</v>
      </c>
      <c r="M96" s="239">
        <v>0</v>
      </c>
      <c r="N96" s="239">
        <v>0</v>
      </c>
      <c r="O96" s="239">
        <v>1255</v>
      </c>
      <c r="P96" s="239">
        <v>0</v>
      </c>
      <c r="Q96" s="239">
        <v>3898</v>
      </c>
      <c r="R96" s="239">
        <v>0</v>
      </c>
      <c r="S96" s="239">
        <v>834</v>
      </c>
      <c r="T96" s="239">
        <v>5581</v>
      </c>
      <c r="U96" s="239">
        <v>14788</v>
      </c>
      <c r="V96" s="239">
        <v>100</v>
      </c>
      <c r="W96" s="239">
        <v>3671</v>
      </c>
      <c r="X96" s="239">
        <v>6110</v>
      </c>
      <c r="Y96" s="239">
        <v>107571</v>
      </c>
      <c r="Z96" s="239">
        <v>10</v>
      </c>
      <c r="AA96" s="239">
        <v>0</v>
      </c>
      <c r="AB96" s="239">
        <v>2524</v>
      </c>
      <c r="AC96" s="239">
        <v>200000</v>
      </c>
      <c r="AD96" s="239">
        <v>243</v>
      </c>
      <c r="AE96" s="239">
        <v>0</v>
      </c>
      <c r="AF96" s="239">
        <v>0</v>
      </c>
      <c r="AG96" s="239">
        <v>143</v>
      </c>
      <c r="AH96" s="239">
        <v>0</v>
      </c>
      <c r="AI96" s="239">
        <v>0</v>
      </c>
      <c r="AJ96" s="239">
        <v>0</v>
      </c>
      <c r="AK96" s="239">
        <v>0</v>
      </c>
      <c r="AL96" s="239">
        <v>0</v>
      </c>
    </row>
    <row r="97" spans="1:38" ht="13.5">
      <c r="A97" s="215" t="s">
        <v>1468</v>
      </c>
      <c r="B97" s="211">
        <f>C97+'表七(2)'!B97</f>
        <v>1651026</v>
      </c>
      <c r="C97" s="238">
        <f aca="true" t="shared" si="16" ref="C97:AL97">SUM(C98:C106)</f>
        <v>1569887</v>
      </c>
      <c r="D97" s="238">
        <f t="shared" si="16"/>
        <v>32203</v>
      </c>
      <c r="E97" s="238">
        <f t="shared" si="16"/>
        <v>189189</v>
      </c>
      <c r="F97" s="238">
        <f t="shared" si="16"/>
        <v>122669</v>
      </c>
      <c r="G97" s="238">
        <f t="shared" si="16"/>
        <v>1983</v>
      </c>
      <c r="H97" s="238">
        <f t="shared" si="16"/>
        <v>0</v>
      </c>
      <c r="I97" s="238">
        <f t="shared" si="16"/>
        <v>4391</v>
      </c>
      <c r="J97" s="238">
        <f t="shared" si="16"/>
        <v>4719</v>
      </c>
      <c r="K97" s="238">
        <f t="shared" si="16"/>
        <v>24824</v>
      </c>
      <c r="L97" s="238">
        <f t="shared" si="16"/>
        <v>334560</v>
      </c>
      <c r="M97" s="238">
        <f t="shared" si="16"/>
        <v>0</v>
      </c>
      <c r="N97" s="238">
        <f t="shared" si="16"/>
        <v>0</v>
      </c>
      <c r="O97" s="238">
        <f t="shared" si="16"/>
        <v>22278</v>
      </c>
      <c r="P97" s="238">
        <f t="shared" si="16"/>
        <v>159964</v>
      </c>
      <c r="Q97" s="238">
        <f t="shared" si="16"/>
        <v>6236</v>
      </c>
      <c r="R97" s="238">
        <f t="shared" si="16"/>
        <v>0</v>
      </c>
      <c r="S97" s="238">
        <f t="shared" si="16"/>
        <v>0</v>
      </c>
      <c r="T97" s="238">
        <f t="shared" si="16"/>
        <v>25170</v>
      </c>
      <c r="U97" s="238">
        <f t="shared" si="16"/>
        <v>191737</v>
      </c>
      <c r="V97" s="238">
        <f t="shared" si="16"/>
        <v>274</v>
      </c>
      <c r="W97" s="238">
        <f t="shared" si="16"/>
        <v>12151</v>
      </c>
      <c r="X97" s="238">
        <f t="shared" si="16"/>
        <v>114878</v>
      </c>
      <c r="Y97" s="238">
        <f t="shared" si="16"/>
        <v>69475</v>
      </c>
      <c r="Z97" s="238">
        <f t="shared" si="16"/>
        <v>12467</v>
      </c>
      <c r="AA97" s="238">
        <f t="shared" si="16"/>
        <v>0</v>
      </c>
      <c r="AB97" s="238">
        <f t="shared" si="16"/>
        <v>222375</v>
      </c>
      <c r="AC97" s="238">
        <f t="shared" si="16"/>
        <v>8950</v>
      </c>
      <c r="AD97" s="238">
        <f t="shared" si="16"/>
        <v>0</v>
      </c>
      <c r="AE97" s="238">
        <f t="shared" si="16"/>
        <v>0</v>
      </c>
      <c r="AF97" s="238">
        <f t="shared" si="16"/>
        <v>0</v>
      </c>
      <c r="AG97" s="238">
        <f t="shared" si="16"/>
        <v>0</v>
      </c>
      <c r="AH97" s="238">
        <f t="shared" si="16"/>
        <v>8301</v>
      </c>
      <c r="AI97" s="238">
        <f t="shared" si="16"/>
        <v>0</v>
      </c>
      <c r="AJ97" s="238">
        <f t="shared" si="16"/>
        <v>10</v>
      </c>
      <c r="AK97" s="238">
        <f t="shared" si="16"/>
        <v>0</v>
      </c>
      <c r="AL97" s="238">
        <f t="shared" si="16"/>
        <v>1083</v>
      </c>
    </row>
    <row r="98" spans="1:38" ht="13.5">
      <c r="A98" s="215" t="s">
        <v>1469</v>
      </c>
      <c r="B98" s="211">
        <f>C98+'表七(2)'!B98</f>
        <v>233369</v>
      </c>
      <c r="C98" s="238">
        <f t="shared" si="15"/>
        <v>202874</v>
      </c>
      <c r="D98" s="239">
        <v>1690</v>
      </c>
      <c r="E98" s="239">
        <v>23019</v>
      </c>
      <c r="F98" s="239">
        <v>7111</v>
      </c>
      <c r="G98" s="239">
        <v>0</v>
      </c>
      <c r="H98" s="239">
        <v>0</v>
      </c>
      <c r="I98" s="239">
        <v>4391</v>
      </c>
      <c r="J98" s="239">
        <v>0</v>
      </c>
      <c r="K98" s="239">
        <v>0</v>
      </c>
      <c r="L98" s="239">
        <v>46955</v>
      </c>
      <c r="M98" s="239">
        <v>0</v>
      </c>
      <c r="N98" s="239">
        <v>0</v>
      </c>
      <c r="O98" s="239">
        <v>0</v>
      </c>
      <c r="P98" s="239">
        <v>17409</v>
      </c>
      <c r="Q98" s="239">
        <v>816</v>
      </c>
      <c r="R98" s="239">
        <v>0</v>
      </c>
      <c r="S98" s="239">
        <v>0</v>
      </c>
      <c r="T98" s="239">
        <v>4418</v>
      </c>
      <c r="U98" s="239">
        <v>35141</v>
      </c>
      <c r="V98" s="239">
        <v>14</v>
      </c>
      <c r="W98" s="239">
        <v>718</v>
      </c>
      <c r="X98" s="239">
        <v>14157</v>
      </c>
      <c r="Y98" s="239">
        <v>12799</v>
      </c>
      <c r="Z98" s="239">
        <v>4173</v>
      </c>
      <c r="AA98" s="239">
        <v>0</v>
      </c>
      <c r="AB98" s="239">
        <v>24378</v>
      </c>
      <c r="AC98" s="239">
        <v>2058</v>
      </c>
      <c r="AD98" s="239">
        <v>0</v>
      </c>
      <c r="AE98" s="239">
        <v>0</v>
      </c>
      <c r="AF98" s="239">
        <v>0</v>
      </c>
      <c r="AG98" s="239">
        <v>0</v>
      </c>
      <c r="AH98" s="239">
        <v>3626</v>
      </c>
      <c r="AI98" s="239">
        <v>0</v>
      </c>
      <c r="AJ98" s="239">
        <v>1</v>
      </c>
      <c r="AK98" s="239"/>
      <c r="AL98" s="239"/>
    </row>
    <row r="99" spans="1:38" ht="13.5">
      <c r="A99" s="215" t="s">
        <v>1470</v>
      </c>
      <c r="B99" s="211">
        <f>C99+'表七(2)'!B99</f>
        <v>230155</v>
      </c>
      <c r="C99" s="238">
        <f t="shared" si="15"/>
        <v>228983</v>
      </c>
      <c r="D99" s="239">
        <v>4803</v>
      </c>
      <c r="E99" s="239">
        <v>19367</v>
      </c>
      <c r="F99" s="239">
        <v>9002</v>
      </c>
      <c r="G99" s="239">
        <v>222</v>
      </c>
      <c r="H99" s="239"/>
      <c r="I99" s="239"/>
      <c r="J99" s="239">
        <v>712</v>
      </c>
      <c r="K99" s="239"/>
      <c r="L99" s="239">
        <v>51839</v>
      </c>
      <c r="M99" s="239"/>
      <c r="N99" s="239"/>
      <c r="O99" s="239"/>
      <c r="P99" s="239">
        <v>21483</v>
      </c>
      <c r="Q99" s="239">
        <v>912</v>
      </c>
      <c r="R99" s="239"/>
      <c r="S99" s="239"/>
      <c r="T99" s="239">
        <v>4683</v>
      </c>
      <c r="U99" s="239">
        <v>33391</v>
      </c>
      <c r="V99" s="239">
        <v>16</v>
      </c>
      <c r="W99" s="239">
        <v>554</v>
      </c>
      <c r="X99" s="239">
        <v>21689</v>
      </c>
      <c r="Y99" s="239">
        <v>11037</v>
      </c>
      <c r="Z99" s="239">
        <v>480</v>
      </c>
      <c r="AA99" s="239"/>
      <c r="AB99" s="239">
        <v>44572</v>
      </c>
      <c r="AC99" s="239">
        <v>1736</v>
      </c>
      <c r="AD99" s="239"/>
      <c r="AE99" s="239"/>
      <c r="AF99" s="239"/>
      <c r="AG99" s="239"/>
      <c r="AH99" s="239">
        <v>2176</v>
      </c>
      <c r="AI99" s="239"/>
      <c r="AJ99" s="239">
        <v>2</v>
      </c>
      <c r="AK99" s="239"/>
      <c r="AL99" s="239">
        <v>307</v>
      </c>
    </row>
    <row r="100" spans="1:38" ht="13.5">
      <c r="A100" s="215" t="s">
        <v>1471</v>
      </c>
      <c r="B100" s="211">
        <f>C100+'表七(2)'!B100</f>
        <v>162534</v>
      </c>
      <c r="C100" s="238">
        <f t="shared" si="15"/>
        <v>161728</v>
      </c>
      <c r="D100" s="239">
        <v>4398</v>
      </c>
      <c r="E100" s="239">
        <v>19234</v>
      </c>
      <c r="F100" s="239">
        <v>9021</v>
      </c>
      <c r="G100" s="239">
        <v>213</v>
      </c>
      <c r="H100" s="239">
        <v>0</v>
      </c>
      <c r="I100" s="239">
        <v>0</v>
      </c>
      <c r="J100" s="239">
        <v>1700</v>
      </c>
      <c r="K100" s="239">
        <v>0</v>
      </c>
      <c r="L100" s="239">
        <v>40593</v>
      </c>
      <c r="M100" s="239">
        <v>0</v>
      </c>
      <c r="N100" s="239">
        <v>0</v>
      </c>
      <c r="O100" s="239">
        <v>0</v>
      </c>
      <c r="P100" s="239">
        <v>13956</v>
      </c>
      <c r="Q100" s="239">
        <v>741</v>
      </c>
      <c r="R100" s="239">
        <v>0</v>
      </c>
      <c r="S100" s="239">
        <v>0</v>
      </c>
      <c r="T100" s="239">
        <v>2556</v>
      </c>
      <c r="U100" s="239">
        <v>19116</v>
      </c>
      <c r="V100" s="239">
        <v>16</v>
      </c>
      <c r="W100" s="239">
        <v>859</v>
      </c>
      <c r="X100" s="239">
        <v>13474</v>
      </c>
      <c r="Y100" s="239">
        <v>6023</v>
      </c>
      <c r="Z100" s="239">
        <v>14</v>
      </c>
      <c r="AA100" s="239">
        <v>0</v>
      </c>
      <c r="AB100" s="239">
        <v>28485</v>
      </c>
      <c r="AC100" s="239">
        <v>813</v>
      </c>
      <c r="AD100" s="239">
        <v>0</v>
      </c>
      <c r="AE100" s="239">
        <v>0</v>
      </c>
      <c r="AF100" s="239">
        <v>0</v>
      </c>
      <c r="AG100" s="239">
        <v>0</v>
      </c>
      <c r="AH100" s="239">
        <v>171</v>
      </c>
      <c r="AI100" s="239">
        <v>0</v>
      </c>
      <c r="AJ100" s="239">
        <v>1</v>
      </c>
      <c r="AK100" s="239">
        <v>0</v>
      </c>
      <c r="AL100" s="239">
        <v>344</v>
      </c>
    </row>
    <row r="101" spans="1:38" ht="13.5">
      <c r="A101" s="236" t="s">
        <v>1472</v>
      </c>
      <c r="B101" s="211">
        <f>C101+'表七(2)'!B101</f>
        <v>133401</v>
      </c>
      <c r="C101" s="238">
        <f t="shared" si="15"/>
        <v>132594</v>
      </c>
      <c r="D101" s="239">
        <v>3591</v>
      </c>
      <c r="E101" s="239">
        <v>15397</v>
      </c>
      <c r="F101" s="239">
        <v>13007</v>
      </c>
      <c r="G101" s="239">
        <v>136</v>
      </c>
      <c r="H101" s="239"/>
      <c r="I101" s="239"/>
      <c r="J101" s="239"/>
      <c r="K101" s="239"/>
      <c r="L101" s="239">
        <v>29253</v>
      </c>
      <c r="M101" s="239"/>
      <c r="N101" s="239"/>
      <c r="O101" s="239"/>
      <c r="P101" s="239">
        <v>11646</v>
      </c>
      <c r="Q101" s="239">
        <v>606</v>
      </c>
      <c r="R101" s="239"/>
      <c r="S101" s="239"/>
      <c r="T101" s="239">
        <v>2004</v>
      </c>
      <c r="U101" s="239">
        <v>17182</v>
      </c>
      <c r="V101" s="239">
        <v>16</v>
      </c>
      <c r="W101" s="239">
        <v>6339</v>
      </c>
      <c r="X101" s="239">
        <v>10551</v>
      </c>
      <c r="Y101" s="239">
        <v>5131</v>
      </c>
      <c r="Z101" s="239">
        <v>729</v>
      </c>
      <c r="AA101" s="239"/>
      <c r="AB101" s="239">
        <v>16287</v>
      </c>
      <c r="AC101" s="239">
        <v>710</v>
      </c>
      <c r="AD101" s="239"/>
      <c r="AE101" s="239"/>
      <c r="AF101" s="239"/>
      <c r="AG101" s="239"/>
      <c r="AH101" s="239">
        <v>8</v>
      </c>
      <c r="AI101" s="239"/>
      <c r="AJ101" s="239">
        <v>1</v>
      </c>
      <c r="AK101" s="239"/>
      <c r="AL101" s="239"/>
    </row>
    <row r="102" spans="1:38" ht="13.5">
      <c r="A102" s="215" t="s">
        <v>1473</v>
      </c>
      <c r="B102" s="211">
        <f>C102+'表七(2)'!B102</f>
        <v>148089</v>
      </c>
      <c r="C102" s="238">
        <f t="shared" si="15"/>
        <v>147326</v>
      </c>
      <c r="D102" s="239">
        <v>3197</v>
      </c>
      <c r="E102" s="239">
        <v>13653</v>
      </c>
      <c r="F102" s="239">
        <v>11362</v>
      </c>
      <c r="G102" s="239"/>
      <c r="H102" s="239"/>
      <c r="I102" s="239"/>
      <c r="J102" s="239"/>
      <c r="K102" s="239">
        <v>2980</v>
      </c>
      <c r="L102" s="239">
        <v>31322</v>
      </c>
      <c r="M102" s="239"/>
      <c r="N102" s="239"/>
      <c r="O102" s="239"/>
      <c r="P102" s="239">
        <v>21754</v>
      </c>
      <c r="Q102" s="239">
        <v>616</v>
      </c>
      <c r="R102" s="239"/>
      <c r="S102" s="239"/>
      <c r="T102" s="239">
        <v>2690</v>
      </c>
      <c r="U102" s="239">
        <v>20823</v>
      </c>
      <c r="V102" s="239">
        <v>16</v>
      </c>
      <c r="W102" s="239">
        <v>888</v>
      </c>
      <c r="X102" s="239">
        <v>8807</v>
      </c>
      <c r="Y102" s="239">
        <v>8016</v>
      </c>
      <c r="Z102" s="239">
        <v>611</v>
      </c>
      <c r="AA102" s="239"/>
      <c r="AB102" s="239">
        <v>18508</v>
      </c>
      <c r="AC102" s="239">
        <v>1141</v>
      </c>
      <c r="AD102" s="239"/>
      <c r="AE102" s="239"/>
      <c r="AF102" s="239"/>
      <c r="AG102" s="239"/>
      <c r="AH102" s="239">
        <v>941</v>
      </c>
      <c r="AI102" s="239"/>
      <c r="AJ102" s="239">
        <v>1</v>
      </c>
      <c r="AK102" s="239"/>
      <c r="AL102" s="239"/>
    </row>
    <row r="103" spans="1:38" ht="13.5">
      <c r="A103" s="236" t="s">
        <v>1474</v>
      </c>
      <c r="B103" s="211">
        <f>C103+'表七(2)'!B103</f>
        <v>227567</v>
      </c>
      <c r="C103" s="238">
        <f t="shared" si="15"/>
        <v>191736</v>
      </c>
      <c r="D103" s="239">
        <v>4229</v>
      </c>
      <c r="E103" s="239">
        <f>21042+1861</f>
        <v>22903</v>
      </c>
      <c r="F103" s="239">
        <f>3333+15497</f>
        <v>18830</v>
      </c>
      <c r="G103" s="239">
        <v>104</v>
      </c>
      <c r="H103" s="239"/>
      <c r="I103" s="239"/>
      <c r="J103" s="239">
        <v>1004</v>
      </c>
      <c r="K103" s="239">
        <v>3499</v>
      </c>
      <c r="L103" s="239">
        <v>34004</v>
      </c>
      <c r="M103" s="239"/>
      <c r="N103" s="239"/>
      <c r="O103" s="239">
        <v>9535</v>
      </c>
      <c r="P103" s="239">
        <v>21776</v>
      </c>
      <c r="Q103" s="239">
        <v>512</v>
      </c>
      <c r="R103" s="239"/>
      <c r="S103" s="239"/>
      <c r="T103" s="239">
        <f>295+1694</f>
        <v>1989</v>
      </c>
      <c r="U103" s="239">
        <f>415+17827</f>
        <v>18242</v>
      </c>
      <c r="V103" s="239">
        <v>16</v>
      </c>
      <c r="W103" s="239">
        <v>836</v>
      </c>
      <c r="X103" s="239">
        <v>8755</v>
      </c>
      <c r="Y103" s="239">
        <v>5555</v>
      </c>
      <c r="Z103" s="239">
        <v>2166</v>
      </c>
      <c r="AA103" s="239"/>
      <c r="AB103" s="239">
        <f>736+35902</f>
        <v>36638</v>
      </c>
      <c r="AC103" s="239">
        <v>837</v>
      </c>
      <c r="AD103" s="239"/>
      <c r="AE103" s="239"/>
      <c r="AF103" s="239"/>
      <c r="AG103" s="239"/>
      <c r="AH103" s="239">
        <v>84</v>
      </c>
      <c r="AI103" s="239"/>
      <c r="AJ103" s="239">
        <v>1</v>
      </c>
      <c r="AK103" s="239"/>
      <c r="AL103" s="239">
        <v>221</v>
      </c>
    </row>
    <row r="104" spans="1:38" ht="13.5">
      <c r="A104" s="236" t="s">
        <v>1475</v>
      </c>
      <c r="B104" s="211">
        <f>C104+'表七(2)'!B104</f>
        <v>229645</v>
      </c>
      <c r="C104" s="238">
        <f t="shared" si="15"/>
        <v>226997</v>
      </c>
      <c r="D104" s="239">
        <v>3821</v>
      </c>
      <c r="E104" s="239">
        <v>30199</v>
      </c>
      <c r="F104" s="239">
        <v>20546</v>
      </c>
      <c r="G104" s="239">
        <v>0</v>
      </c>
      <c r="H104" s="239">
        <v>0</v>
      </c>
      <c r="I104" s="239">
        <v>0</v>
      </c>
      <c r="J104" s="239">
        <v>1303</v>
      </c>
      <c r="K104" s="239">
        <v>6715</v>
      </c>
      <c r="L104" s="239">
        <v>37747</v>
      </c>
      <c r="M104" s="239">
        <v>0</v>
      </c>
      <c r="N104" s="239">
        <v>0</v>
      </c>
      <c r="O104" s="239">
        <v>12743</v>
      </c>
      <c r="P104" s="239">
        <v>29054</v>
      </c>
      <c r="Q104" s="239">
        <v>877</v>
      </c>
      <c r="R104" s="239">
        <v>0</v>
      </c>
      <c r="S104" s="239">
        <v>0</v>
      </c>
      <c r="T104" s="239">
        <v>2694</v>
      </c>
      <c r="U104" s="239">
        <v>22289</v>
      </c>
      <c r="V104" s="239">
        <v>109</v>
      </c>
      <c r="W104" s="239">
        <v>834</v>
      </c>
      <c r="X104" s="239">
        <v>18329</v>
      </c>
      <c r="Y104" s="239">
        <v>8817</v>
      </c>
      <c r="Z104" s="239">
        <v>3094</v>
      </c>
      <c r="AA104" s="239">
        <v>0</v>
      </c>
      <c r="AB104" s="239">
        <v>26612</v>
      </c>
      <c r="AC104" s="239">
        <v>760</v>
      </c>
      <c r="AD104" s="239">
        <v>0</v>
      </c>
      <c r="AE104" s="239">
        <v>0</v>
      </c>
      <c r="AF104" s="239">
        <v>0</v>
      </c>
      <c r="AG104" s="239">
        <v>0</v>
      </c>
      <c r="AH104" s="239">
        <v>243</v>
      </c>
      <c r="AI104" s="239">
        <v>0</v>
      </c>
      <c r="AJ104" s="239">
        <v>1</v>
      </c>
      <c r="AK104" s="239">
        <v>0</v>
      </c>
      <c r="AL104" s="239">
        <v>210</v>
      </c>
    </row>
    <row r="105" spans="1:38" ht="13.5">
      <c r="A105" s="236" t="s">
        <v>1476</v>
      </c>
      <c r="B105" s="211">
        <f>C105+'表七(2)'!B105</f>
        <v>199159</v>
      </c>
      <c r="C105" s="238">
        <f t="shared" si="15"/>
        <v>191181</v>
      </c>
      <c r="D105" s="239">
        <v>3628</v>
      </c>
      <c r="E105" s="239">
        <v>30458</v>
      </c>
      <c r="F105" s="239">
        <v>23847</v>
      </c>
      <c r="G105" s="239">
        <v>1308</v>
      </c>
      <c r="H105" s="239">
        <v>0</v>
      </c>
      <c r="I105" s="239">
        <v>0</v>
      </c>
      <c r="J105" s="239">
        <v>0</v>
      </c>
      <c r="K105" s="239">
        <v>6953</v>
      </c>
      <c r="L105" s="239">
        <v>43807</v>
      </c>
      <c r="M105" s="239">
        <v>0</v>
      </c>
      <c r="N105" s="239">
        <v>0</v>
      </c>
      <c r="O105" s="239">
        <v>0</v>
      </c>
      <c r="P105" s="239">
        <v>14461</v>
      </c>
      <c r="Q105" s="239">
        <v>868</v>
      </c>
      <c r="R105" s="239">
        <v>0</v>
      </c>
      <c r="S105" s="239">
        <v>0</v>
      </c>
      <c r="T105" s="239">
        <v>2829</v>
      </c>
      <c r="U105" s="239">
        <v>18067</v>
      </c>
      <c r="V105" s="239">
        <v>16</v>
      </c>
      <c r="W105" s="239">
        <v>916</v>
      </c>
      <c r="X105" s="239">
        <v>12844</v>
      </c>
      <c r="Y105" s="239">
        <v>7107</v>
      </c>
      <c r="Z105" s="239">
        <v>513</v>
      </c>
      <c r="AA105" s="239">
        <v>0</v>
      </c>
      <c r="AB105" s="239">
        <v>22101</v>
      </c>
      <c r="AC105" s="239">
        <v>793</v>
      </c>
      <c r="AD105" s="239">
        <v>0</v>
      </c>
      <c r="AE105" s="239">
        <v>0</v>
      </c>
      <c r="AF105" s="239">
        <v>0</v>
      </c>
      <c r="AG105" s="239">
        <v>0</v>
      </c>
      <c r="AH105" s="239">
        <v>664</v>
      </c>
      <c r="AI105" s="239">
        <v>0</v>
      </c>
      <c r="AJ105" s="239">
        <v>1</v>
      </c>
      <c r="AK105" s="239"/>
      <c r="AL105" s="239"/>
    </row>
    <row r="106" spans="1:38" ht="13.5">
      <c r="A106" s="236" t="s">
        <v>1477</v>
      </c>
      <c r="B106" s="211">
        <f>C106+'表七(2)'!B106</f>
        <v>87107</v>
      </c>
      <c r="C106" s="238">
        <f t="shared" si="15"/>
        <v>86468</v>
      </c>
      <c r="D106" s="239">
        <v>2846</v>
      </c>
      <c r="E106" s="239">
        <f>14556+403</f>
        <v>14959</v>
      </c>
      <c r="F106" s="239">
        <f>1268+8320+355</f>
        <v>9943</v>
      </c>
      <c r="G106" s="239"/>
      <c r="H106" s="239"/>
      <c r="I106" s="239"/>
      <c r="J106" s="239"/>
      <c r="K106" s="239">
        <v>4677</v>
      </c>
      <c r="L106" s="239">
        <v>19040</v>
      </c>
      <c r="M106" s="239"/>
      <c r="N106" s="239"/>
      <c r="O106" s="239"/>
      <c r="P106" s="239">
        <v>8425</v>
      </c>
      <c r="Q106" s="239">
        <v>288</v>
      </c>
      <c r="R106" s="239"/>
      <c r="S106" s="239"/>
      <c r="T106" s="239">
        <f>189+1118</f>
        <v>1307</v>
      </c>
      <c r="U106" s="239">
        <f>122+7364</f>
        <v>7486</v>
      </c>
      <c r="V106" s="239">
        <v>55</v>
      </c>
      <c r="W106" s="239">
        <v>207</v>
      </c>
      <c r="X106" s="239">
        <v>6272</v>
      </c>
      <c r="Y106" s="239">
        <v>4990</v>
      </c>
      <c r="Z106" s="239">
        <v>687</v>
      </c>
      <c r="AA106" s="239"/>
      <c r="AB106" s="239">
        <v>4794</v>
      </c>
      <c r="AC106" s="239">
        <v>102</v>
      </c>
      <c r="AD106" s="239"/>
      <c r="AE106" s="239"/>
      <c r="AF106" s="239"/>
      <c r="AG106" s="239"/>
      <c r="AH106" s="239">
        <v>388</v>
      </c>
      <c r="AI106" s="239"/>
      <c r="AJ106" s="239">
        <v>1</v>
      </c>
      <c r="AK106" s="239"/>
      <c r="AL106" s="239">
        <v>1</v>
      </c>
    </row>
    <row r="107" spans="1:38" ht="13.5">
      <c r="A107" s="212" t="s">
        <v>1478</v>
      </c>
      <c r="B107" s="211">
        <f>C107+'表七(2)'!B107</f>
        <v>1391925</v>
      </c>
      <c r="C107" s="229">
        <f aca="true" t="shared" si="17" ref="C107:AL107">C108+C109</f>
        <v>1259106</v>
      </c>
      <c r="D107" s="229">
        <f t="shared" si="17"/>
        <v>24625</v>
      </c>
      <c r="E107" s="229">
        <f t="shared" si="17"/>
        <v>203038</v>
      </c>
      <c r="F107" s="229">
        <f t="shared" si="17"/>
        <v>101999</v>
      </c>
      <c r="G107" s="229">
        <f t="shared" si="17"/>
        <v>5309</v>
      </c>
      <c r="H107" s="229">
        <f t="shared" si="17"/>
        <v>2551</v>
      </c>
      <c r="I107" s="229">
        <f t="shared" si="17"/>
        <v>0</v>
      </c>
      <c r="J107" s="229">
        <f t="shared" si="17"/>
        <v>2707</v>
      </c>
      <c r="K107" s="229">
        <f t="shared" si="17"/>
        <v>34622</v>
      </c>
      <c r="L107" s="229">
        <f t="shared" si="17"/>
        <v>196655</v>
      </c>
      <c r="M107" s="229">
        <f t="shared" si="17"/>
        <v>0</v>
      </c>
      <c r="N107" s="229">
        <f t="shared" si="17"/>
        <v>11000</v>
      </c>
      <c r="O107" s="229">
        <f t="shared" si="17"/>
        <v>66996</v>
      </c>
      <c r="P107" s="229">
        <f t="shared" si="17"/>
        <v>142883</v>
      </c>
      <c r="Q107" s="229">
        <f t="shared" si="17"/>
        <v>13677</v>
      </c>
      <c r="R107" s="229">
        <f t="shared" si="17"/>
        <v>0</v>
      </c>
      <c r="S107" s="229">
        <f t="shared" si="17"/>
        <v>574</v>
      </c>
      <c r="T107" s="229">
        <f t="shared" si="17"/>
        <v>11718</v>
      </c>
      <c r="U107" s="229">
        <f t="shared" si="17"/>
        <v>81661</v>
      </c>
      <c r="V107" s="229">
        <f t="shared" si="17"/>
        <v>35</v>
      </c>
      <c r="W107" s="229">
        <f t="shared" si="17"/>
        <v>3874</v>
      </c>
      <c r="X107" s="229">
        <f t="shared" si="17"/>
        <v>122495</v>
      </c>
      <c r="Y107" s="229">
        <f t="shared" si="17"/>
        <v>72514</v>
      </c>
      <c r="Z107" s="229">
        <f t="shared" si="17"/>
        <v>19434</v>
      </c>
      <c r="AA107" s="229">
        <f t="shared" si="17"/>
        <v>20000</v>
      </c>
      <c r="AB107" s="229">
        <f t="shared" si="17"/>
        <v>64910</v>
      </c>
      <c r="AC107" s="229">
        <f t="shared" si="17"/>
        <v>16426</v>
      </c>
      <c r="AD107" s="229">
        <f t="shared" si="17"/>
        <v>330</v>
      </c>
      <c r="AE107" s="229">
        <f t="shared" si="17"/>
        <v>3000</v>
      </c>
      <c r="AF107" s="229">
        <f t="shared" si="17"/>
        <v>0</v>
      </c>
      <c r="AG107" s="229">
        <f t="shared" si="17"/>
        <v>0</v>
      </c>
      <c r="AH107" s="229">
        <f t="shared" si="17"/>
        <v>3060</v>
      </c>
      <c r="AI107" s="229">
        <f t="shared" si="17"/>
        <v>0</v>
      </c>
      <c r="AJ107" s="229">
        <f t="shared" si="17"/>
        <v>120</v>
      </c>
      <c r="AK107" s="229">
        <f t="shared" si="17"/>
        <v>0</v>
      </c>
      <c r="AL107" s="229">
        <f t="shared" si="17"/>
        <v>32893</v>
      </c>
    </row>
    <row r="108" spans="1:38" ht="13.5">
      <c r="A108" s="215" t="s">
        <v>1391</v>
      </c>
      <c r="B108" s="211">
        <f>C108+'表七(2)'!B108</f>
        <v>188135</v>
      </c>
      <c r="C108" s="229">
        <f>SUM(D108:AL108)</f>
        <v>188135</v>
      </c>
      <c r="D108" s="229">
        <v>10224</v>
      </c>
      <c r="E108" s="229">
        <v>53787</v>
      </c>
      <c r="F108" s="229"/>
      <c r="G108" s="229">
        <v>64</v>
      </c>
      <c r="H108" s="229"/>
      <c r="I108" s="229"/>
      <c r="J108" s="229"/>
      <c r="K108" s="229"/>
      <c r="L108" s="229">
        <v>45371</v>
      </c>
      <c r="M108" s="229"/>
      <c r="N108" s="229"/>
      <c r="O108" s="229"/>
      <c r="P108" s="229"/>
      <c r="Q108" s="229">
        <v>5689</v>
      </c>
      <c r="R108" s="229"/>
      <c r="S108" s="229"/>
      <c r="T108" s="229">
        <v>1000</v>
      </c>
      <c r="U108" s="229">
        <v>5500</v>
      </c>
      <c r="V108" s="229"/>
      <c r="W108" s="229">
        <v>200</v>
      </c>
      <c r="X108" s="229">
        <v>35000</v>
      </c>
      <c r="Y108" s="229">
        <v>20300</v>
      </c>
      <c r="Z108" s="229"/>
      <c r="AA108" s="229"/>
      <c r="AB108" s="229">
        <v>2000</v>
      </c>
      <c r="AC108" s="229">
        <v>5000</v>
      </c>
      <c r="AD108" s="229"/>
      <c r="AE108" s="229"/>
      <c r="AF108" s="229"/>
      <c r="AG108" s="229"/>
      <c r="AH108" s="229"/>
      <c r="AI108" s="229"/>
      <c r="AJ108" s="229"/>
      <c r="AK108" s="229"/>
      <c r="AL108" s="229">
        <v>4000</v>
      </c>
    </row>
    <row r="109" spans="1:38" ht="13.5">
      <c r="A109" s="215" t="s">
        <v>1394</v>
      </c>
      <c r="B109" s="211">
        <f>C109+'表七(2)'!B109</f>
        <v>1203790</v>
      </c>
      <c r="C109" s="229">
        <f aca="true" t="shared" si="18" ref="C109:AL109">SUM(C110:C113)</f>
        <v>1070971</v>
      </c>
      <c r="D109" s="229">
        <f t="shared" si="18"/>
        <v>14401</v>
      </c>
      <c r="E109" s="229">
        <f t="shared" si="18"/>
        <v>149251</v>
      </c>
      <c r="F109" s="229">
        <f t="shared" si="18"/>
        <v>101999</v>
      </c>
      <c r="G109" s="229">
        <f t="shared" si="18"/>
        <v>5245</v>
      </c>
      <c r="H109" s="229">
        <f t="shared" si="18"/>
        <v>2551</v>
      </c>
      <c r="I109" s="229">
        <f t="shared" si="18"/>
        <v>0</v>
      </c>
      <c r="J109" s="229">
        <f t="shared" si="18"/>
        <v>2707</v>
      </c>
      <c r="K109" s="229">
        <f t="shared" si="18"/>
        <v>34622</v>
      </c>
      <c r="L109" s="229">
        <f t="shared" si="18"/>
        <v>151284</v>
      </c>
      <c r="M109" s="229">
        <f t="shared" si="18"/>
        <v>0</v>
      </c>
      <c r="N109" s="229">
        <f t="shared" si="18"/>
        <v>11000</v>
      </c>
      <c r="O109" s="229">
        <f t="shared" si="18"/>
        <v>66996</v>
      </c>
      <c r="P109" s="229">
        <f t="shared" si="18"/>
        <v>142883</v>
      </c>
      <c r="Q109" s="229">
        <f t="shared" si="18"/>
        <v>7988</v>
      </c>
      <c r="R109" s="229">
        <f t="shared" si="18"/>
        <v>0</v>
      </c>
      <c r="S109" s="229">
        <f t="shared" si="18"/>
        <v>574</v>
      </c>
      <c r="T109" s="229">
        <f t="shared" si="18"/>
        <v>10718</v>
      </c>
      <c r="U109" s="229">
        <f t="shared" si="18"/>
        <v>76161</v>
      </c>
      <c r="V109" s="229">
        <f t="shared" si="18"/>
        <v>35</v>
      </c>
      <c r="W109" s="229">
        <f t="shared" si="18"/>
        <v>3674</v>
      </c>
      <c r="X109" s="229">
        <f t="shared" si="18"/>
        <v>87495</v>
      </c>
      <c r="Y109" s="229">
        <f t="shared" si="18"/>
        <v>52214</v>
      </c>
      <c r="Z109" s="229">
        <f t="shared" si="18"/>
        <v>19434</v>
      </c>
      <c r="AA109" s="229">
        <f t="shared" si="18"/>
        <v>20000</v>
      </c>
      <c r="AB109" s="229">
        <f t="shared" si="18"/>
        <v>62910</v>
      </c>
      <c r="AC109" s="229">
        <f t="shared" si="18"/>
        <v>11426</v>
      </c>
      <c r="AD109" s="229">
        <f t="shared" si="18"/>
        <v>330</v>
      </c>
      <c r="AE109" s="229">
        <f t="shared" si="18"/>
        <v>3000</v>
      </c>
      <c r="AF109" s="229">
        <f t="shared" si="18"/>
        <v>0</v>
      </c>
      <c r="AG109" s="229">
        <f t="shared" si="18"/>
        <v>0</v>
      </c>
      <c r="AH109" s="229">
        <f t="shared" si="18"/>
        <v>3060</v>
      </c>
      <c r="AI109" s="229">
        <f t="shared" si="18"/>
        <v>0</v>
      </c>
      <c r="AJ109" s="229">
        <f t="shared" si="18"/>
        <v>120</v>
      </c>
      <c r="AK109" s="229">
        <f t="shared" si="18"/>
        <v>0</v>
      </c>
      <c r="AL109" s="229">
        <f t="shared" si="18"/>
        <v>28893</v>
      </c>
    </row>
    <row r="110" spans="1:38" ht="13.5">
      <c r="A110" s="215" t="s">
        <v>1479</v>
      </c>
      <c r="B110" s="211">
        <f>C110+'表七(2)'!B110</f>
        <v>411405</v>
      </c>
      <c r="C110" s="229">
        <f>SUM(D110:AL110)</f>
        <v>339103</v>
      </c>
      <c r="D110" s="229">
        <v>4503</v>
      </c>
      <c r="E110" s="229">
        <v>63747</v>
      </c>
      <c r="F110" s="229">
        <v>33715</v>
      </c>
      <c r="G110" s="229">
        <v>3419</v>
      </c>
      <c r="H110" s="229"/>
      <c r="I110" s="229"/>
      <c r="J110" s="229">
        <v>800</v>
      </c>
      <c r="K110" s="229">
        <v>5305</v>
      </c>
      <c r="L110" s="229">
        <v>7406</v>
      </c>
      <c r="M110" s="229"/>
      <c r="N110" s="229">
        <v>11000</v>
      </c>
      <c r="O110" s="229">
        <v>16267</v>
      </c>
      <c r="P110" s="229">
        <v>50210</v>
      </c>
      <c r="Q110" s="229">
        <v>1000</v>
      </c>
      <c r="R110" s="229"/>
      <c r="S110" s="229">
        <v>280</v>
      </c>
      <c r="T110" s="229">
        <v>2944</v>
      </c>
      <c r="U110" s="229">
        <v>31412</v>
      </c>
      <c r="V110" s="229"/>
      <c r="W110" s="229">
        <v>1202</v>
      </c>
      <c r="X110" s="229">
        <v>33012</v>
      </c>
      <c r="Y110" s="229">
        <v>24419</v>
      </c>
      <c r="Z110" s="229">
        <v>7110</v>
      </c>
      <c r="AA110" s="229">
        <v>12000</v>
      </c>
      <c r="AB110" s="229">
        <v>22002</v>
      </c>
      <c r="AC110" s="229">
        <v>4400</v>
      </c>
      <c r="AD110" s="229">
        <v>250</v>
      </c>
      <c r="AE110" s="229">
        <v>2500</v>
      </c>
      <c r="AF110" s="229"/>
      <c r="AG110" s="229"/>
      <c r="AH110" s="229"/>
      <c r="AI110" s="229"/>
      <c r="AJ110" s="229"/>
      <c r="AK110" s="229"/>
      <c r="AL110" s="229">
        <v>200</v>
      </c>
    </row>
    <row r="111" spans="1:38" ht="13.5">
      <c r="A111" s="215" t="s">
        <v>1480</v>
      </c>
      <c r="B111" s="211">
        <f>C111+'表七(2)'!B111</f>
        <v>474347</v>
      </c>
      <c r="C111" s="229">
        <f>SUM(D111:AL111)</f>
        <v>432177</v>
      </c>
      <c r="D111" s="229">
        <v>4194</v>
      </c>
      <c r="E111" s="229">
        <v>44200</v>
      </c>
      <c r="F111" s="229">
        <v>34600</v>
      </c>
      <c r="G111" s="229">
        <v>1400</v>
      </c>
      <c r="H111" s="229"/>
      <c r="I111" s="229"/>
      <c r="J111" s="229">
        <v>1620</v>
      </c>
      <c r="K111" s="229">
        <v>16166</v>
      </c>
      <c r="L111" s="229">
        <v>70960</v>
      </c>
      <c r="M111" s="229"/>
      <c r="N111" s="229"/>
      <c r="O111" s="229">
        <v>18990</v>
      </c>
      <c r="P111" s="229">
        <v>65980</v>
      </c>
      <c r="Q111" s="229">
        <v>4730</v>
      </c>
      <c r="R111" s="229"/>
      <c r="S111" s="229">
        <v>140</v>
      </c>
      <c r="T111" s="229">
        <v>5350</v>
      </c>
      <c r="U111" s="229">
        <v>32410</v>
      </c>
      <c r="V111" s="229"/>
      <c r="W111" s="229">
        <v>1300</v>
      </c>
      <c r="X111" s="229">
        <v>38830</v>
      </c>
      <c r="Y111" s="229">
        <v>18470</v>
      </c>
      <c r="Z111" s="229">
        <v>8280</v>
      </c>
      <c r="AA111" s="229">
        <v>7400</v>
      </c>
      <c r="AB111" s="229">
        <v>26730</v>
      </c>
      <c r="AC111" s="229">
        <v>2200</v>
      </c>
      <c r="AD111" s="229">
        <v>30</v>
      </c>
      <c r="AE111" s="229"/>
      <c r="AF111" s="229"/>
      <c r="AG111" s="229"/>
      <c r="AH111" s="229">
        <v>2130</v>
      </c>
      <c r="AI111" s="229"/>
      <c r="AJ111" s="229">
        <v>40</v>
      </c>
      <c r="AK111" s="229"/>
      <c r="AL111" s="229">
        <v>26027</v>
      </c>
    </row>
    <row r="112" spans="1:38" ht="13.5">
      <c r="A112" s="215" t="s">
        <v>1481</v>
      </c>
      <c r="B112" s="211">
        <f>C112+'表七(2)'!B112</f>
        <v>180378</v>
      </c>
      <c r="C112" s="229">
        <f>SUM(D112:AL112)</f>
        <v>167757</v>
      </c>
      <c r="D112" s="229">
        <v>3098</v>
      </c>
      <c r="E112" s="229">
        <v>23140</v>
      </c>
      <c r="F112" s="229">
        <v>17522</v>
      </c>
      <c r="G112" s="229">
        <v>129</v>
      </c>
      <c r="H112" s="229">
        <v>2551</v>
      </c>
      <c r="I112" s="229"/>
      <c r="J112" s="229">
        <v>158</v>
      </c>
      <c r="K112" s="229">
        <v>6705</v>
      </c>
      <c r="L112" s="229">
        <v>38728</v>
      </c>
      <c r="M112" s="229"/>
      <c r="N112" s="229"/>
      <c r="O112" s="229">
        <v>19275</v>
      </c>
      <c r="P112" s="229">
        <v>15111</v>
      </c>
      <c r="Q112" s="229">
        <v>1788</v>
      </c>
      <c r="R112" s="229"/>
      <c r="S112" s="229">
        <v>81</v>
      </c>
      <c r="T112" s="229">
        <v>1295</v>
      </c>
      <c r="U112" s="229">
        <v>7015</v>
      </c>
      <c r="V112" s="229">
        <v>35</v>
      </c>
      <c r="W112" s="229">
        <v>650</v>
      </c>
      <c r="X112" s="229">
        <v>9003</v>
      </c>
      <c r="Y112" s="229">
        <v>6065</v>
      </c>
      <c r="Z112" s="229">
        <v>1894</v>
      </c>
      <c r="AA112" s="229"/>
      <c r="AB112" s="229">
        <v>8128</v>
      </c>
      <c r="AC112" s="229">
        <v>2706</v>
      </c>
      <c r="AD112" s="229">
        <v>50</v>
      </c>
      <c r="AE112" s="229"/>
      <c r="AF112" s="229"/>
      <c r="AG112" s="229"/>
      <c r="AH112" s="229">
        <v>180</v>
      </c>
      <c r="AI112" s="229"/>
      <c r="AJ112" s="229">
        <v>80</v>
      </c>
      <c r="AK112" s="229"/>
      <c r="AL112" s="229">
        <v>2370</v>
      </c>
    </row>
    <row r="113" spans="1:38" ht="13.5">
      <c r="A113" s="236" t="s">
        <v>1482</v>
      </c>
      <c r="B113" s="211">
        <f>C113+'表七(2)'!B113</f>
        <v>137660</v>
      </c>
      <c r="C113" s="229">
        <f>SUM(D113:AL113)</f>
        <v>131934</v>
      </c>
      <c r="D113" s="229">
        <v>2606</v>
      </c>
      <c r="E113" s="229">
        <v>18164</v>
      </c>
      <c r="F113" s="229">
        <v>16162</v>
      </c>
      <c r="G113" s="229">
        <v>297</v>
      </c>
      <c r="H113" s="229"/>
      <c r="I113" s="229"/>
      <c r="J113" s="229">
        <v>129</v>
      </c>
      <c r="K113" s="229">
        <v>6446</v>
      </c>
      <c r="L113" s="229">
        <v>34190</v>
      </c>
      <c r="M113" s="229"/>
      <c r="N113" s="229"/>
      <c r="O113" s="229">
        <v>12464</v>
      </c>
      <c r="P113" s="229">
        <v>11582</v>
      </c>
      <c r="Q113" s="229">
        <v>470</v>
      </c>
      <c r="R113" s="229"/>
      <c r="S113" s="229">
        <v>73</v>
      </c>
      <c r="T113" s="229">
        <v>1129</v>
      </c>
      <c r="U113" s="229">
        <v>5324</v>
      </c>
      <c r="V113" s="229"/>
      <c r="W113" s="229">
        <v>522</v>
      </c>
      <c r="X113" s="229">
        <v>6650</v>
      </c>
      <c r="Y113" s="229">
        <v>3260</v>
      </c>
      <c r="Z113" s="229">
        <v>2150</v>
      </c>
      <c r="AA113" s="229">
        <v>600</v>
      </c>
      <c r="AB113" s="229">
        <v>6050</v>
      </c>
      <c r="AC113" s="229">
        <v>2120</v>
      </c>
      <c r="AD113" s="229"/>
      <c r="AE113" s="229">
        <v>500</v>
      </c>
      <c r="AF113" s="229"/>
      <c r="AG113" s="229"/>
      <c r="AH113" s="229">
        <v>750</v>
      </c>
      <c r="AI113" s="229"/>
      <c r="AJ113" s="229"/>
      <c r="AK113" s="229"/>
      <c r="AL113" s="229">
        <v>296</v>
      </c>
    </row>
    <row r="114" spans="1:38" ht="13.5">
      <c r="A114" s="212" t="s">
        <v>1483</v>
      </c>
      <c r="B114" s="211">
        <f>C114+'表七(2)'!B114</f>
        <v>4362135</v>
      </c>
      <c r="C114" s="240">
        <v>4342688</v>
      </c>
      <c r="D114" s="240">
        <v>58046</v>
      </c>
      <c r="E114" s="240">
        <v>595458</v>
      </c>
      <c r="F114" s="240">
        <v>329214</v>
      </c>
      <c r="G114" s="240">
        <v>3330</v>
      </c>
      <c r="H114" s="240">
        <v>0</v>
      </c>
      <c r="I114" s="240">
        <v>1603</v>
      </c>
      <c r="J114" s="240">
        <v>16656</v>
      </c>
      <c r="K114" s="240">
        <v>119090</v>
      </c>
      <c r="L114" s="240">
        <v>790379</v>
      </c>
      <c r="M114" s="240">
        <v>0</v>
      </c>
      <c r="N114" s="240">
        <v>0</v>
      </c>
      <c r="O114" s="240">
        <v>51502</v>
      </c>
      <c r="P114" s="240">
        <v>508210</v>
      </c>
      <c r="Q114" s="240">
        <v>15226</v>
      </c>
      <c r="R114" s="240">
        <v>0</v>
      </c>
      <c r="S114" s="240">
        <v>1318</v>
      </c>
      <c r="T114" s="240">
        <v>58544</v>
      </c>
      <c r="U114" s="240">
        <v>483677</v>
      </c>
      <c r="V114" s="240">
        <v>240</v>
      </c>
      <c r="W114" s="240">
        <v>10818</v>
      </c>
      <c r="X114" s="240">
        <v>538741</v>
      </c>
      <c r="Y114" s="240">
        <v>383122</v>
      </c>
      <c r="Z114" s="240">
        <v>37844</v>
      </c>
      <c r="AA114" s="240">
        <v>0</v>
      </c>
      <c r="AB114" s="240">
        <v>230124</v>
      </c>
      <c r="AC114" s="240">
        <v>97528</v>
      </c>
      <c r="AD114" s="240">
        <v>253</v>
      </c>
      <c r="AE114" s="240">
        <v>0</v>
      </c>
      <c r="AF114" s="240">
        <v>0</v>
      </c>
      <c r="AG114" s="240">
        <v>136</v>
      </c>
      <c r="AH114" s="240">
        <v>11183</v>
      </c>
      <c r="AI114" s="240">
        <v>0</v>
      </c>
      <c r="AJ114" s="240">
        <v>3</v>
      </c>
      <c r="AK114" s="240">
        <v>443</v>
      </c>
      <c r="AL114" s="240">
        <v>0</v>
      </c>
    </row>
    <row r="115" spans="1:38" ht="13.5">
      <c r="A115" s="215" t="s">
        <v>1391</v>
      </c>
      <c r="B115" s="211">
        <f>C115+'表七(2)'!B115</f>
        <v>607812</v>
      </c>
      <c r="C115" s="223">
        <v>604671</v>
      </c>
      <c r="D115" s="223">
        <v>12695</v>
      </c>
      <c r="E115" s="223">
        <v>109679</v>
      </c>
      <c r="F115" s="223">
        <v>0</v>
      </c>
      <c r="G115" s="223">
        <v>822</v>
      </c>
      <c r="H115" s="223">
        <v>0</v>
      </c>
      <c r="I115" s="223">
        <v>1603</v>
      </c>
      <c r="J115" s="223">
        <v>0</v>
      </c>
      <c r="K115" s="223">
        <v>0</v>
      </c>
      <c r="L115" s="223">
        <v>70399</v>
      </c>
      <c r="M115" s="223">
        <v>0</v>
      </c>
      <c r="N115" s="223">
        <v>0</v>
      </c>
      <c r="O115" s="223">
        <v>5569</v>
      </c>
      <c r="P115" s="223">
        <v>0</v>
      </c>
      <c r="Q115" s="223">
        <v>3141</v>
      </c>
      <c r="R115" s="223">
        <v>0</v>
      </c>
      <c r="S115" s="223">
        <v>1318</v>
      </c>
      <c r="T115" s="223">
        <v>8606</v>
      </c>
      <c r="U115" s="223">
        <v>13075</v>
      </c>
      <c r="V115" s="223">
        <v>27</v>
      </c>
      <c r="W115" s="223">
        <v>460</v>
      </c>
      <c r="X115" s="240">
        <v>4428</v>
      </c>
      <c r="Y115" s="240">
        <v>288152</v>
      </c>
      <c r="Z115" s="240">
        <v>15</v>
      </c>
      <c r="AA115" s="240">
        <v>0</v>
      </c>
      <c r="AB115" s="240">
        <v>4530</v>
      </c>
      <c r="AC115" s="240">
        <v>80000</v>
      </c>
      <c r="AD115" s="240">
        <v>63</v>
      </c>
      <c r="AE115" s="240">
        <v>0</v>
      </c>
      <c r="AF115" s="240">
        <v>0</v>
      </c>
      <c r="AG115" s="240">
        <v>86</v>
      </c>
      <c r="AH115" s="240">
        <v>0</v>
      </c>
      <c r="AI115" s="240">
        <v>0</v>
      </c>
      <c r="AJ115" s="240">
        <v>3</v>
      </c>
      <c r="AK115" s="240">
        <v>0</v>
      </c>
      <c r="AL115" s="240">
        <v>0</v>
      </c>
    </row>
    <row r="116" spans="1:38" ht="13.5">
      <c r="A116" s="215" t="s">
        <v>1394</v>
      </c>
      <c r="B116" s="211">
        <f>C116+'表七(2)'!B116</f>
        <v>3754323</v>
      </c>
      <c r="C116" s="240">
        <v>3738017</v>
      </c>
      <c r="D116" s="240">
        <v>45351</v>
      </c>
      <c r="E116" s="240">
        <v>485779</v>
      </c>
      <c r="F116" s="240">
        <v>329214</v>
      </c>
      <c r="G116" s="240">
        <v>2508</v>
      </c>
      <c r="H116" s="240">
        <v>0</v>
      </c>
      <c r="I116" s="240">
        <v>0</v>
      </c>
      <c r="J116" s="240">
        <v>16656</v>
      </c>
      <c r="K116" s="240">
        <v>119090</v>
      </c>
      <c r="L116" s="240">
        <v>719980</v>
      </c>
      <c r="M116" s="240">
        <v>0</v>
      </c>
      <c r="N116" s="240">
        <v>0</v>
      </c>
      <c r="O116" s="240">
        <v>45933</v>
      </c>
      <c r="P116" s="240">
        <v>508210</v>
      </c>
      <c r="Q116" s="240">
        <v>12085</v>
      </c>
      <c r="R116" s="240">
        <v>0</v>
      </c>
      <c r="S116" s="240">
        <v>0</v>
      </c>
      <c r="T116" s="240">
        <v>49938</v>
      </c>
      <c r="U116" s="240">
        <v>470602</v>
      </c>
      <c r="V116" s="240">
        <v>213</v>
      </c>
      <c r="W116" s="240">
        <v>10358</v>
      </c>
      <c r="X116" s="240">
        <v>534313</v>
      </c>
      <c r="Y116" s="240">
        <v>94970</v>
      </c>
      <c r="Z116" s="240">
        <v>37829</v>
      </c>
      <c r="AA116" s="240">
        <v>0</v>
      </c>
      <c r="AB116" s="240">
        <v>225594</v>
      </c>
      <c r="AC116" s="240">
        <v>17528</v>
      </c>
      <c r="AD116" s="240">
        <v>190</v>
      </c>
      <c r="AE116" s="240">
        <v>0</v>
      </c>
      <c r="AF116" s="240">
        <v>0</v>
      </c>
      <c r="AG116" s="240">
        <v>50</v>
      </c>
      <c r="AH116" s="240">
        <v>11183</v>
      </c>
      <c r="AI116" s="240">
        <v>0</v>
      </c>
      <c r="AJ116" s="240">
        <v>0</v>
      </c>
      <c r="AK116" s="240">
        <v>443</v>
      </c>
      <c r="AL116" s="240">
        <v>0</v>
      </c>
    </row>
    <row r="117" spans="1:38" ht="13.5">
      <c r="A117" s="215" t="s">
        <v>1485</v>
      </c>
      <c r="B117" s="211">
        <f>C117+'表七(2)'!B117</f>
        <v>352833</v>
      </c>
      <c r="C117" s="223">
        <f>SUM(D117:AL117)</f>
        <v>350897</v>
      </c>
      <c r="D117" s="240">
        <v>2536</v>
      </c>
      <c r="E117" s="240">
        <v>43436</v>
      </c>
      <c r="F117" s="240">
        <v>22269</v>
      </c>
      <c r="G117" s="240">
        <v>309</v>
      </c>
      <c r="H117" s="240"/>
      <c r="I117" s="240"/>
      <c r="J117" s="240">
        <v>556</v>
      </c>
      <c r="K117" s="240">
        <v>5229</v>
      </c>
      <c r="L117" s="240">
        <v>82113</v>
      </c>
      <c r="M117" s="240"/>
      <c r="N117" s="240"/>
      <c r="O117" s="240">
        <v>820</v>
      </c>
      <c r="P117" s="240">
        <v>36974</v>
      </c>
      <c r="Q117" s="240">
        <v>1164</v>
      </c>
      <c r="R117" s="240"/>
      <c r="S117" s="240"/>
      <c r="T117" s="240">
        <v>6420</v>
      </c>
      <c r="U117" s="240">
        <v>63847</v>
      </c>
      <c r="V117" s="240">
        <v>90</v>
      </c>
      <c r="W117" s="240">
        <v>786</v>
      </c>
      <c r="X117" s="240">
        <v>54360</v>
      </c>
      <c r="Y117" s="240">
        <v>11658</v>
      </c>
      <c r="Z117" s="240">
        <v>1692</v>
      </c>
      <c r="AA117" s="240"/>
      <c r="AB117" s="240">
        <v>9676</v>
      </c>
      <c r="AC117" s="240">
        <v>1351</v>
      </c>
      <c r="AD117" s="240">
        <v>45</v>
      </c>
      <c r="AE117" s="240"/>
      <c r="AF117" s="240"/>
      <c r="AG117" s="240"/>
      <c r="AH117" s="240">
        <v>5564</v>
      </c>
      <c r="AI117" s="240"/>
      <c r="AJ117" s="240"/>
      <c r="AK117" s="240">
        <v>2</v>
      </c>
      <c r="AL117" s="240">
        <v>0</v>
      </c>
    </row>
    <row r="118" spans="1:38" ht="13.5">
      <c r="A118" s="215" t="s">
        <v>1486</v>
      </c>
      <c r="B118" s="211">
        <f>C118+'表七(2)'!B118</f>
        <v>267264</v>
      </c>
      <c r="C118" s="223">
        <f>SUM(D118:AL118)</f>
        <v>265968</v>
      </c>
      <c r="D118" s="240">
        <v>5427</v>
      </c>
      <c r="E118" s="240">
        <v>37388</v>
      </c>
      <c r="F118" s="240">
        <v>24986</v>
      </c>
      <c r="G118" s="240">
        <v>158</v>
      </c>
      <c r="H118" s="240"/>
      <c r="I118" s="240"/>
      <c r="J118" s="240">
        <v>1824</v>
      </c>
      <c r="K118" s="240">
        <v>7080</v>
      </c>
      <c r="L118" s="240">
        <v>51201</v>
      </c>
      <c r="M118" s="240"/>
      <c r="N118" s="240"/>
      <c r="O118" s="240">
        <v>160</v>
      </c>
      <c r="P118" s="240">
        <v>37301</v>
      </c>
      <c r="Q118" s="240">
        <v>710</v>
      </c>
      <c r="R118" s="240"/>
      <c r="S118" s="240"/>
      <c r="T118" s="240">
        <v>3500</v>
      </c>
      <c r="U118" s="240">
        <v>31454</v>
      </c>
      <c r="V118" s="240">
        <v>10</v>
      </c>
      <c r="W118" s="240">
        <v>610</v>
      </c>
      <c r="X118" s="240">
        <v>36154</v>
      </c>
      <c r="Y118" s="240">
        <v>6163</v>
      </c>
      <c r="Z118" s="240">
        <v>2278</v>
      </c>
      <c r="AA118" s="240"/>
      <c r="AB118" s="240">
        <v>18015</v>
      </c>
      <c r="AC118" s="240">
        <v>1245</v>
      </c>
      <c r="AD118" s="240">
        <v>0</v>
      </c>
      <c r="AE118" s="240"/>
      <c r="AF118" s="240"/>
      <c r="AG118" s="240">
        <v>0</v>
      </c>
      <c r="AH118" s="240">
        <v>301</v>
      </c>
      <c r="AI118" s="240"/>
      <c r="AJ118" s="240"/>
      <c r="AK118" s="240">
        <v>3</v>
      </c>
      <c r="AL118" s="240"/>
    </row>
    <row r="119" spans="1:38" ht="13.5">
      <c r="A119" s="215" t="s">
        <v>1487</v>
      </c>
      <c r="B119" s="211">
        <f>C119+'表七(2)'!B119</f>
        <v>310231</v>
      </c>
      <c r="C119" s="223">
        <f aca="true" t="shared" si="19" ref="C119:C128">SUM(D119:AL119)</f>
        <v>308949</v>
      </c>
      <c r="D119" s="240">
        <v>3771</v>
      </c>
      <c r="E119" s="240">
        <v>39688</v>
      </c>
      <c r="F119" s="240">
        <v>31708</v>
      </c>
      <c r="G119" s="240">
        <v>196</v>
      </c>
      <c r="H119" s="240"/>
      <c r="I119" s="240"/>
      <c r="J119" s="240">
        <v>1802</v>
      </c>
      <c r="K119" s="240">
        <v>8019</v>
      </c>
      <c r="L119" s="240">
        <v>55271</v>
      </c>
      <c r="M119" s="240"/>
      <c r="N119" s="240"/>
      <c r="O119" s="240">
        <v>40</v>
      </c>
      <c r="P119" s="240">
        <v>49976</v>
      </c>
      <c r="Q119" s="240">
        <v>751</v>
      </c>
      <c r="R119" s="240"/>
      <c r="S119" s="240"/>
      <c r="T119" s="240">
        <v>3942</v>
      </c>
      <c r="U119" s="240">
        <v>35068</v>
      </c>
      <c r="V119" s="240">
        <v>10</v>
      </c>
      <c r="W119" s="240">
        <v>872</v>
      </c>
      <c r="X119" s="240">
        <v>41722</v>
      </c>
      <c r="Y119" s="240">
        <v>8321</v>
      </c>
      <c r="Z119" s="240">
        <v>4322</v>
      </c>
      <c r="AA119" s="240"/>
      <c r="AB119" s="240">
        <v>21370</v>
      </c>
      <c r="AC119" s="240">
        <v>1478</v>
      </c>
      <c r="AD119" s="240">
        <v>50</v>
      </c>
      <c r="AE119" s="240"/>
      <c r="AF119" s="240"/>
      <c r="AG119" s="240"/>
      <c r="AH119" s="240">
        <v>569</v>
      </c>
      <c r="AI119" s="240"/>
      <c r="AJ119" s="240"/>
      <c r="AK119" s="240">
        <v>3</v>
      </c>
      <c r="AL119" s="240"/>
    </row>
    <row r="120" spans="1:38" ht="13.5">
      <c r="A120" s="215" t="s">
        <v>1488</v>
      </c>
      <c r="B120" s="211">
        <f>C120+'表七(2)'!B120</f>
        <v>269566</v>
      </c>
      <c r="C120" s="223">
        <f t="shared" si="19"/>
        <v>268207</v>
      </c>
      <c r="D120" s="240">
        <v>3364</v>
      </c>
      <c r="E120" s="240">
        <v>34072</v>
      </c>
      <c r="F120" s="240">
        <v>28848</v>
      </c>
      <c r="G120" s="240">
        <v>145</v>
      </c>
      <c r="H120" s="240"/>
      <c r="I120" s="240"/>
      <c r="J120" s="240">
        <v>1445</v>
      </c>
      <c r="K120" s="240">
        <v>11118</v>
      </c>
      <c r="L120" s="240">
        <v>44324</v>
      </c>
      <c r="M120" s="240"/>
      <c r="N120" s="240"/>
      <c r="O120" s="240">
        <v>140</v>
      </c>
      <c r="P120" s="240">
        <v>42725</v>
      </c>
      <c r="Q120" s="240">
        <v>655</v>
      </c>
      <c r="R120" s="240"/>
      <c r="S120" s="240"/>
      <c r="T120" s="240">
        <v>3261</v>
      </c>
      <c r="U120" s="240">
        <v>30114</v>
      </c>
      <c r="V120" s="240">
        <v>10</v>
      </c>
      <c r="W120" s="240">
        <v>683</v>
      </c>
      <c r="X120" s="240">
        <v>42813</v>
      </c>
      <c r="Y120" s="240">
        <v>5658</v>
      </c>
      <c r="Z120" s="240">
        <v>3570</v>
      </c>
      <c r="AA120" s="240"/>
      <c r="AB120" s="240">
        <v>14031</v>
      </c>
      <c r="AC120" s="240">
        <v>1003</v>
      </c>
      <c r="AD120" s="240">
        <v>50</v>
      </c>
      <c r="AE120" s="240"/>
      <c r="AF120" s="240"/>
      <c r="AG120" s="240"/>
      <c r="AH120" s="240">
        <v>175</v>
      </c>
      <c r="AI120" s="240"/>
      <c r="AJ120" s="240"/>
      <c r="AK120" s="240">
        <v>3</v>
      </c>
      <c r="AL120" s="240"/>
    </row>
    <row r="121" spans="1:38" ht="13.5">
      <c r="A121" s="215" t="s">
        <v>1489</v>
      </c>
      <c r="B121" s="211">
        <f>C121+'表七(2)'!B121</f>
        <v>180159</v>
      </c>
      <c r="C121" s="223">
        <f t="shared" si="19"/>
        <v>179471</v>
      </c>
      <c r="D121" s="240">
        <v>2037</v>
      </c>
      <c r="E121" s="240">
        <v>24664</v>
      </c>
      <c r="F121" s="240">
        <v>16016</v>
      </c>
      <c r="G121" s="240">
        <v>195</v>
      </c>
      <c r="H121" s="240"/>
      <c r="I121" s="240"/>
      <c r="J121" s="240">
        <v>423</v>
      </c>
      <c r="K121" s="240">
        <v>6068</v>
      </c>
      <c r="L121" s="240">
        <v>39469</v>
      </c>
      <c r="M121" s="240"/>
      <c r="N121" s="240"/>
      <c r="O121" s="240">
        <v>20</v>
      </c>
      <c r="P121" s="240">
        <v>17961</v>
      </c>
      <c r="Q121" s="240">
        <v>737</v>
      </c>
      <c r="R121" s="240"/>
      <c r="S121" s="240"/>
      <c r="T121" s="240">
        <v>2849</v>
      </c>
      <c r="U121" s="240">
        <v>23267</v>
      </c>
      <c r="V121" s="240">
        <v>10</v>
      </c>
      <c r="W121" s="240">
        <v>595</v>
      </c>
      <c r="X121" s="240">
        <v>24617</v>
      </c>
      <c r="Y121" s="240">
        <v>5516</v>
      </c>
      <c r="Z121" s="240">
        <v>1029</v>
      </c>
      <c r="AA121" s="240"/>
      <c r="AB121" s="240">
        <v>12535</v>
      </c>
      <c r="AC121" s="240">
        <v>846</v>
      </c>
      <c r="AD121" s="240"/>
      <c r="AE121" s="240"/>
      <c r="AF121" s="240"/>
      <c r="AG121" s="240"/>
      <c r="AH121" s="240">
        <v>615</v>
      </c>
      <c r="AI121" s="240"/>
      <c r="AJ121" s="240"/>
      <c r="AK121" s="240">
        <v>2</v>
      </c>
      <c r="AL121" s="240"/>
    </row>
    <row r="122" spans="1:38" ht="13.5">
      <c r="A122" s="215" t="s">
        <v>1490</v>
      </c>
      <c r="B122" s="211">
        <f>C122+'表七(2)'!B122</f>
        <v>678427</v>
      </c>
      <c r="C122" s="223">
        <f t="shared" si="19"/>
        <v>675748</v>
      </c>
      <c r="D122" s="241">
        <v>6208</v>
      </c>
      <c r="E122" s="241">
        <v>93292</v>
      </c>
      <c r="F122" s="241">
        <v>57283</v>
      </c>
      <c r="G122" s="241">
        <v>390</v>
      </c>
      <c r="H122" s="241"/>
      <c r="I122" s="241"/>
      <c r="J122" s="241">
        <v>3368</v>
      </c>
      <c r="K122" s="241">
        <v>16995</v>
      </c>
      <c r="L122" s="241">
        <v>128148</v>
      </c>
      <c r="M122" s="241"/>
      <c r="N122" s="241"/>
      <c r="O122" s="241">
        <v>85</v>
      </c>
      <c r="P122" s="241">
        <v>95771</v>
      </c>
      <c r="Q122" s="241">
        <v>2166</v>
      </c>
      <c r="R122" s="241"/>
      <c r="S122" s="241"/>
      <c r="T122" s="241">
        <v>8290</v>
      </c>
      <c r="U122" s="241">
        <v>94635</v>
      </c>
      <c r="V122" s="241">
        <v>11</v>
      </c>
      <c r="W122" s="241">
        <v>2106</v>
      </c>
      <c r="X122" s="241">
        <v>106441</v>
      </c>
      <c r="Y122" s="241">
        <v>17835</v>
      </c>
      <c r="Z122" s="241">
        <v>6219</v>
      </c>
      <c r="AA122" s="241"/>
      <c r="AB122" s="241">
        <v>32001</v>
      </c>
      <c r="AC122" s="241">
        <v>3304</v>
      </c>
      <c r="AD122" s="241"/>
      <c r="AE122" s="241"/>
      <c r="AF122" s="241"/>
      <c r="AG122" s="241"/>
      <c r="AH122" s="241">
        <v>1195</v>
      </c>
      <c r="AI122" s="241"/>
      <c r="AJ122" s="241"/>
      <c r="AK122" s="241">
        <v>5</v>
      </c>
      <c r="AL122" s="241"/>
    </row>
    <row r="123" spans="1:38" ht="13.5">
      <c r="A123" s="215" t="s">
        <v>1491</v>
      </c>
      <c r="B123" s="211">
        <f>C123+'表七(2)'!B123</f>
        <v>506095</v>
      </c>
      <c r="C123" s="223">
        <f t="shared" si="19"/>
        <v>504054</v>
      </c>
      <c r="D123" s="240">
        <v>4725</v>
      </c>
      <c r="E123" s="240">
        <v>56456</v>
      </c>
      <c r="F123" s="240">
        <v>40441</v>
      </c>
      <c r="G123" s="240">
        <v>252</v>
      </c>
      <c r="H123" s="240"/>
      <c r="I123" s="240"/>
      <c r="J123" s="240">
        <v>2520</v>
      </c>
      <c r="K123" s="240">
        <v>13415</v>
      </c>
      <c r="L123" s="240">
        <v>106861</v>
      </c>
      <c r="M123" s="240"/>
      <c r="N123" s="240"/>
      <c r="O123" s="240">
        <v>26987</v>
      </c>
      <c r="P123" s="240">
        <v>73440</v>
      </c>
      <c r="Q123" s="240">
        <v>2122</v>
      </c>
      <c r="R123" s="240"/>
      <c r="S123" s="240"/>
      <c r="T123" s="240">
        <v>5757</v>
      </c>
      <c r="U123" s="240">
        <v>51994</v>
      </c>
      <c r="V123" s="240">
        <v>30</v>
      </c>
      <c r="W123" s="240">
        <v>1284</v>
      </c>
      <c r="X123" s="240">
        <v>75736</v>
      </c>
      <c r="Y123" s="240">
        <v>12194</v>
      </c>
      <c r="Z123" s="240">
        <v>3647</v>
      </c>
      <c r="AA123" s="240"/>
      <c r="AB123" s="240">
        <v>22632</v>
      </c>
      <c r="AC123" s="240">
        <v>2575</v>
      </c>
      <c r="AD123" s="240"/>
      <c r="AE123" s="240"/>
      <c r="AF123" s="240"/>
      <c r="AG123" s="240"/>
      <c r="AH123" s="240">
        <v>572</v>
      </c>
      <c r="AI123" s="240"/>
      <c r="AJ123" s="240"/>
      <c r="AK123" s="240">
        <v>414</v>
      </c>
      <c r="AL123" s="240"/>
    </row>
    <row r="124" spans="1:38" ht="13.5">
      <c r="A124" s="215" t="s">
        <v>1492</v>
      </c>
      <c r="B124" s="211">
        <f>C124+'表七(2)'!B124</f>
        <v>210645</v>
      </c>
      <c r="C124" s="223">
        <f t="shared" si="19"/>
        <v>209839</v>
      </c>
      <c r="D124" s="240">
        <v>2876</v>
      </c>
      <c r="E124" s="240">
        <v>28768</v>
      </c>
      <c r="F124" s="240">
        <v>19250</v>
      </c>
      <c r="G124" s="240">
        <v>154</v>
      </c>
      <c r="H124" s="240"/>
      <c r="I124" s="240"/>
      <c r="J124" s="240">
        <v>466</v>
      </c>
      <c r="K124" s="240">
        <v>10136</v>
      </c>
      <c r="L124" s="240">
        <v>40763</v>
      </c>
      <c r="M124" s="240"/>
      <c r="N124" s="240"/>
      <c r="O124" s="240">
        <v>45</v>
      </c>
      <c r="P124" s="240">
        <v>22449</v>
      </c>
      <c r="Q124" s="240">
        <v>808</v>
      </c>
      <c r="R124" s="240"/>
      <c r="S124" s="240"/>
      <c r="T124" s="240">
        <v>3199</v>
      </c>
      <c r="U124" s="240">
        <v>25328</v>
      </c>
      <c r="V124" s="240">
        <v>10</v>
      </c>
      <c r="W124" s="240">
        <v>599</v>
      </c>
      <c r="X124" s="240">
        <v>23906</v>
      </c>
      <c r="Y124" s="240">
        <v>5721</v>
      </c>
      <c r="Z124" s="240">
        <v>4671</v>
      </c>
      <c r="AA124" s="240"/>
      <c r="AB124" s="240">
        <v>19034</v>
      </c>
      <c r="AC124" s="240">
        <v>973</v>
      </c>
      <c r="AD124" s="240"/>
      <c r="AE124" s="240"/>
      <c r="AF124" s="240"/>
      <c r="AG124" s="240">
        <v>10</v>
      </c>
      <c r="AH124" s="240">
        <v>671</v>
      </c>
      <c r="AI124" s="240"/>
      <c r="AJ124" s="240"/>
      <c r="AK124" s="240">
        <v>2</v>
      </c>
      <c r="AL124" s="240"/>
    </row>
    <row r="125" spans="1:38" ht="13.5">
      <c r="A125" s="215" t="s">
        <v>1493</v>
      </c>
      <c r="B125" s="211">
        <f>C125+'表七(2)'!B125</f>
        <v>179446</v>
      </c>
      <c r="C125" s="223">
        <f t="shared" si="19"/>
        <v>178565</v>
      </c>
      <c r="D125" s="240">
        <v>3987</v>
      </c>
      <c r="E125" s="240">
        <v>23946</v>
      </c>
      <c r="F125" s="240">
        <v>19241</v>
      </c>
      <c r="G125" s="240">
        <v>218</v>
      </c>
      <c r="H125" s="240"/>
      <c r="I125" s="240"/>
      <c r="J125" s="240">
        <v>494</v>
      </c>
      <c r="K125" s="240">
        <v>8717</v>
      </c>
      <c r="L125" s="240">
        <v>33459</v>
      </c>
      <c r="M125" s="240"/>
      <c r="N125" s="240"/>
      <c r="O125" s="240">
        <v>40</v>
      </c>
      <c r="P125" s="240">
        <v>22930</v>
      </c>
      <c r="Q125" s="240">
        <v>716</v>
      </c>
      <c r="R125" s="240"/>
      <c r="S125" s="240"/>
      <c r="T125" s="240">
        <v>2230</v>
      </c>
      <c r="U125" s="240">
        <v>19197</v>
      </c>
      <c r="V125" s="240">
        <v>10</v>
      </c>
      <c r="W125" s="240">
        <v>459</v>
      </c>
      <c r="X125" s="240">
        <v>20884</v>
      </c>
      <c r="Y125" s="240">
        <v>3693</v>
      </c>
      <c r="Z125" s="240">
        <v>4434</v>
      </c>
      <c r="AA125" s="240"/>
      <c r="AB125" s="240">
        <v>12699</v>
      </c>
      <c r="AC125" s="240">
        <v>935</v>
      </c>
      <c r="AD125" s="240"/>
      <c r="AE125" s="240"/>
      <c r="AF125" s="240"/>
      <c r="AG125" s="240"/>
      <c r="AH125" s="240">
        <v>274</v>
      </c>
      <c r="AI125" s="240"/>
      <c r="AJ125" s="240"/>
      <c r="AK125" s="240">
        <v>2</v>
      </c>
      <c r="AL125" s="240"/>
    </row>
    <row r="126" spans="1:38" ht="13.5">
      <c r="A126" s="215" t="s">
        <v>1494</v>
      </c>
      <c r="B126" s="211">
        <f>C126+'表七(2)'!B126</f>
        <v>359212</v>
      </c>
      <c r="C126" s="223">
        <f t="shared" si="19"/>
        <v>357966</v>
      </c>
      <c r="D126" s="223">
        <v>4679</v>
      </c>
      <c r="E126" s="223">
        <v>44864</v>
      </c>
      <c r="F126" s="223">
        <v>34578</v>
      </c>
      <c r="G126" s="223">
        <v>164</v>
      </c>
      <c r="H126" s="223"/>
      <c r="I126" s="223"/>
      <c r="J126" s="223">
        <v>1916</v>
      </c>
      <c r="K126" s="223">
        <v>12223</v>
      </c>
      <c r="L126" s="223">
        <v>58508</v>
      </c>
      <c r="M126" s="223"/>
      <c r="N126" s="223"/>
      <c r="O126" s="223">
        <v>115</v>
      </c>
      <c r="P126" s="223">
        <v>54224</v>
      </c>
      <c r="Q126" s="223">
        <v>1018</v>
      </c>
      <c r="R126" s="223"/>
      <c r="S126" s="223"/>
      <c r="T126" s="223">
        <v>4937</v>
      </c>
      <c r="U126" s="223">
        <v>46108</v>
      </c>
      <c r="V126" s="223">
        <v>10</v>
      </c>
      <c r="W126" s="223">
        <v>1123</v>
      </c>
      <c r="X126" s="240">
        <v>52537</v>
      </c>
      <c r="Y126" s="240">
        <v>8769</v>
      </c>
      <c r="Z126" s="240">
        <v>4080</v>
      </c>
      <c r="AA126" s="240"/>
      <c r="AB126" s="240">
        <v>25353</v>
      </c>
      <c r="AC126" s="240">
        <v>1929</v>
      </c>
      <c r="AD126" s="240">
        <v>45</v>
      </c>
      <c r="AE126" s="240"/>
      <c r="AF126" s="240"/>
      <c r="AG126" s="240">
        <v>40</v>
      </c>
      <c r="AH126" s="240">
        <v>743</v>
      </c>
      <c r="AI126" s="240"/>
      <c r="AJ126" s="240"/>
      <c r="AK126" s="240">
        <v>3</v>
      </c>
      <c r="AL126" s="240">
        <v>0</v>
      </c>
    </row>
    <row r="127" spans="1:38" ht="13.5">
      <c r="A127" s="215" t="s">
        <v>1495</v>
      </c>
      <c r="B127" s="211">
        <f>C127+'表七(2)'!B127</f>
        <v>321694</v>
      </c>
      <c r="C127" s="223">
        <f t="shared" si="19"/>
        <v>320683</v>
      </c>
      <c r="D127" s="240">
        <v>3367</v>
      </c>
      <c r="E127" s="240">
        <v>45149</v>
      </c>
      <c r="F127" s="240">
        <v>24484</v>
      </c>
      <c r="G127" s="240">
        <v>201</v>
      </c>
      <c r="H127" s="240"/>
      <c r="I127" s="240"/>
      <c r="J127" s="240">
        <v>1475</v>
      </c>
      <c r="K127" s="240">
        <v>12574</v>
      </c>
      <c r="L127" s="240">
        <v>53390</v>
      </c>
      <c r="M127" s="240"/>
      <c r="N127" s="240"/>
      <c r="O127" s="240">
        <v>15</v>
      </c>
      <c r="P127" s="240">
        <v>37438</v>
      </c>
      <c r="Q127" s="240">
        <v>926</v>
      </c>
      <c r="R127" s="240"/>
      <c r="S127" s="240"/>
      <c r="T127" s="240">
        <v>4042</v>
      </c>
      <c r="U127" s="240">
        <v>45151</v>
      </c>
      <c r="V127" s="240">
        <v>10</v>
      </c>
      <c r="W127" s="240">
        <v>784</v>
      </c>
      <c r="X127" s="240">
        <v>49748</v>
      </c>
      <c r="Y127" s="240">
        <v>8004</v>
      </c>
      <c r="Z127" s="240">
        <v>1420</v>
      </c>
      <c r="AA127" s="240"/>
      <c r="AB127" s="240">
        <v>30502</v>
      </c>
      <c r="AC127" s="240">
        <v>1497</v>
      </c>
      <c r="AD127" s="240"/>
      <c r="AE127" s="240"/>
      <c r="AF127" s="240"/>
      <c r="AG127" s="240"/>
      <c r="AH127" s="240">
        <v>504</v>
      </c>
      <c r="AI127" s="240"/>
      <c r="AJ127" s="240"/>
      <c r="AK127" s="240">
        <v>2</v>
      </c>
      <c r="AL127" s="240">
        <v>0</v>
      </c>
    </row>
    <row r="128" spans="1:38" ht="13.5">
      <c r="A128" s="215" t="s">
        <v>1496</v>
      </c>
      <c r="B128" s="211">
        <f>C128+'表七(2)'!B128</f>
        <v>118751</v>
      </c>
      <c r="C128" s="223">
        <f t="shared" si="19"/>
        <v>117670</v>
      </c>
      <c r="D128" s="240">
        <v>2374</v>
      </c>
      <c r="E128" s="240">
        <v>14056</v>
      </c>
      <c r="F128" s="240">
        <v>10110</v>
      </c>
      <c r="G128" s="240">
        <v>126</v>
      </c>
      <c r="H128" s="240"/>
      <c r="I128" s="240"/>
      <c r="J128" s="240">
        <v>367</v>
      </c>
      <c r="K128" s="240">
        <v>7516</v>
      </c>
      <c r="L128" s="240">
        <v>26473</v>
      </c>
      <c r="M128" s="240"/>
      <c r="N128" s="240"/>
      <c r="O128" s="240">
        <v>17466</v>
      </c>
      <c r="P128" s="240">
        <v>17021</v>
      </c>
      <c r="Q128" s="240">
        <v>312</v>
      </c>
      <c r="R128" s="240"/>
      <c r="S128" s="240"/>
      <c r="T128" s="240">
        <v>1511</v>
      </c>
      <c r="U128" s="240">
        <v>4439</v>
      </c>
      <c r="V128" s="240">
        <v>2</v>
      </c>
      <c r="W128" s="240">
        <v>457</v>
      </c>
      <c r="X128" s="240">
        <v>5395</v>
      </c>
      <c r="Y128" s="240">
        <v>1438</v>
      </c>
      <c r="Z128" s="240">
        <v>467</v>
      </c>
      <c r="AA128" s="240"/>
      <c r="AB128" s="240">
        <v>7746</v>
      </c>
      <c r="AC128" s="240">
        <v>392</v>
      </c>
      <c r="AD128" s="240"/>
      <c r="AE128" s="240"/>
      <c r="AF128" s="240"/>
      <c r="AG128" s="240"/>
      <c r="AH128" s="240"/>
      <c r="AI128" s="240"/>
      <c r="AJ128" s="240"/>
      <c r="AK128" s="240">
        <v>2</v>
      </c>
      <c r="AL128" s="240"/>
    </row>
    <row r="129" spans="1:38" ht="13.5">
      <c r="A129" s="242" t="s">
        <v>1497</v>
      </c>
      <c r="B129" s="211">
        <f>C129+'表七(2)'!B129</f>
        <v>2902117</v>
      </c>
      <c r="C129" s="243">
        <v>2880802</v>
      </c>
      <c r="D129" s="243">
        <v>37189</v>
      </c>
      <c r="E129" s="243">
        <v>375313</v>
      </c>
      <c r="F129" s="243">
        <v>219119</v>
      </c>
      <c r="G129" s="243">
        <v>2290</v>
      </c>
      <c r="H129" s="243"/>
      <c r="I129" s="243"/>
      <c r="J129" s="243">
        <v>6114</v>
      </c>
      <c r="K129" s="243">
        <v>79547</v>
      </c>
      <c r="L129" s="243">
        <v>468659</v>
      </c>
      <c r="M129" s="243"/>
      <c r="N129" s="243"/>
      <c r="O129" s="243">
        <v>20051</v>
      </c>
      <c r="P129" s="243">
        <v>323436</v>
      </c>
      <c r="Q129" s="243">
        <v>12586</v>
      </c>
      <c r="R129" s="243"/>
      <c r="S129" s="243">
        <v>1031</v>
      </c>
      <c r="T129" s="243">
        <v>35597</v>
      </c>
      <c r="U129" s="243">
        <v>284094</v>
      </c>
      <c r="V129" s="243">
        <v>262</v>
      </c>
      <c r="W129" s="243">
        <v>6458</v>
      </c>
      <c r="X129" s="243">
        <v>268273</v>
      </c>
      <c r="Y129" s="243">
        <v>224434</v>
      </c>
      <c r="Z129" s="243">
        <v>17002</v>
      </c>
      <c r="AA129" s="243"/>
      <c r="AB129" s="243">
        <v>154583</v>
      </c>
      <c r="AC129" s="243">
        <v>336350</v>
      </c>
      <c r="AD129" s="243">
        <v>243</v>
      </c>
      <c r="AE129" s="243">
        <v>3</v>
      </c>
      <c r="AF129" s="243"/>
      <c r="AG129" s="243">
        <v>99</v>
      </c>
      <c r="AH129" s="243">
        <v>6070</v>
      </c>
      <c r="AI129" s="243">
        <v>730</v>
      </c>
      <c r="AJ129" s="243">
        <v>4</v>
      </c>
      <c r="AK129" s="243"/>
      <c r="AL129" s="243">
        <v>1265</v>
      </c>
    </row>
    <row r="130" spans="1:38" ht="13.5">
      <c r="A130" s="215" t="s">
        <v>1391</v>
      </c>
      <c r="B130" s="211">
        <f>C130+'表七(2)'!B130</f>
        <v>582202</v>
      </c>
      <c r="C130" s="243">
        <v>568419</v>
      </c>
      <c r="D130" s="243">
        <v>8314</v>
      </c>
      <c r="E130" s="243">
        <v>55565</v>
      </c>
      <c r="F130" s="243">
        <v>277</v>
      </c>
      <c r="G130" s="243">
        <v>1638</v>
      </c>
      <c r="H130" s="243"/>
      <c r="I130" s="243"/>
      <c r="J130" s="243"/>
      <c r="K130" s="243"/>
      <c r="L130" s="243">
        <v>58593</v>
      </c>
      <c r="M130" s="243"/>
      <c r="N130" s="243"/>
      <c r="O130" s="243">
        <v>3557</v>
      </c>
      <c r="P130" s="243">
        <v>535</v>
      </c>
      <c r="Q130" s="243">
        <v>12463</v>
      </c>
      <c r="R130" s="243"/>
      <c r="S130" s="243">
        <v>1031</v>
      </c>
      <c r="T130" s="243">
        <v>5932</v>
      </c>
      <c r="U130" s="243">
        <v>57119</v>
      </c>
      <c r="V130" s="243">
        <v>194</v>
      </c>
      <c r="W130" s="243">
        <v>512</v>
      </c>
      <c r="X130" s="218">
        <v>6139</v>
      </c>
      <c r="Y130" s="218">
        <v>2339</v>
      </c>
      <c r="Z130" s="218">
        <v>10</v>
      </c>
      <c r="AA130" s="218"/>
      <c r="AB130" s="218">
        <v>20220</v>
      </c>
      <c r="AC130" s="218">
        <v>333635</v>
      </c>
      <c r="AD130" s="218">
        <v>243</v>
      </c>
      <c r="AE130" s="218"/>
      <c r="AF130" s="218"/>
      <c r="AG130" s="218">
        <v>99</v>
      </c>
      <c r="AH130" s="218"/>
      <c r="AI130" s="218"/>
      <c r="AJ130" s="218">
        <v>4</v>
      </c>
      <c r="AK130" s="218"/>
      <c r="AL130" s="218"/>
    </row>
    <row r="131" spans="1:38" ht="13.5">
      <c r="A131" s="216" t="s">
        <v>1394</v>
      </c>
      <c r="B131" s="211">
        <f>C131+'表七(2)'!B131</f>
        <v>2319915</v>
      </c>
      <c r="C131" s="243">
        <v>2312383</v>
      </c>
      <c r="D131" s="243">
        <v>28875</v>
      </c>
      <c r="E131" s="243">
        <v>319748</v>
      </c>
      <c r="F131" s="243">
        <v>218842</v>
      </c>
      <c r="G131" s="243">
        <v>652</v>
      </c>
      <c r="H131" s="243"/>
      <c r="I131" s="243"/>
      <c r="J131" s="243">
        <v>6114</v>
      </c>
      <c r="K131" s="243">
        <v>79547</v>
      </c>
      <c r="L131" s="243">
        <v>410066</v>
      </c>
      <c r="M131" s="243"/>
      <c r="N131" s="243"/>
      <c r="O131" s="243">
        <v>16494</v>
      </c>
      <c r="P131" s="243">
        <v>322901</v>
      </c>
      <c r="Q131" s="243">
        <v>123</v>
      </c>
      <c r="R131" s="243"/>
      <c r="S131" s="243"/>
      <c r="T131" s="243">
        <v>29665</v>
      </c>
      <c r="U131" s="243">
        <v>226975</v>
      </c>
      <c r="V131" s="243">
        <v>68</v>
      </c>
      <c r="W131" s="243">
        <v>5946</v>
      </c>
      <c r="X131" s="243">
        <v>262134</v>
      </c>
      <c r="Y131" s="243">
        <v>222095</v>
      </c>
      <c r="Z131" s="243">
        <v>16992</v>
      </c>
      <c r="AA131" s="243"/>
      <c r="AB131" s="243">
        <v>134363</v>
      </c>
      <c r="AC131" s="243">
        <v>2715</v>
      </c>
      <c r="AD131" s="243"/>
      <c r="AE131" s="243">
        <v>3</v>
      </c>
      <c r="AF131" s="243"/>
      <c r="AG131" s="243"/>
      <c r="AH131" s="243">
        <v>6070</v>
      </c>
      <c r="AI131" s="243">
        <v>730</v>
      </c>
      <c r="AJ131" s="243"/>
      <c r="AK131" s="243"/>
      <c r="AL131" s="243">
        <v>1265</v>
      </c>
    </row>
    <row r="132" spans="1:38" ht="13.5">
      <c r="A132" s="215" t="s">
        <v>1499</v>
      </c>
      <c r="B132" s="211">
        <f>C132+'表七(2)'!B132</f>
        <v>288460</v>
      </c>
      <c r="C132" s="218">
        <v>287786</v>
      </c>
      <c r="D132" s="218">
        <v>1475</v>
      </c>
      <c r="E132" s="218">
        <v>34996</v>
      </c>
      <c r="F132" s="218">
        <v>25037</v>
      </c>
      <c r="G132" s="218">
        <v>90</v>
      </c>
      <c r="H132" s="218"/>
      <c r="I132" s="218"/>
      <c r="J132" s="218">
        <v>660</v>
      </c>
      <c r="K132" s="218">
        <v>5961</v>
      </c>
      <c r="L132" s="218">
        <v>58996</v>
      </c>
      <c r="M132" s="218"/>
      <c r="N132" s="218"/>
      <c r="O132" s="218"/>
      <c r="P132" s="218">
        <v>36576</v>
      </c>
      <c r="Q132" s="218">
        <v>19</v>
      </c>
      <c r="R132" s="218"/>
      <c r="S132" s="218"/>
      <c r="T132" s="218">
        <v>4884</v>
      </c>
      <c r="U132" s="218">
        <v>38518</v>
      </c>
      <c r="V132" s="218">
        <v>11</v>
      </c>
      <c r="W132" s="218">
        <v>601</v>
      </c>
      <c r="X132" s="218">
        <v>34717</v>
      </c>
      <c r="Y132" s="218">
        <v>34933</v>
      </c>
      <c r="Z132" s="218">
        <v>1343</v>
      </c>
      <c r="AA132" s="218"/>
      <c r="AB132" s="218">
        <v>6032</v>
      </c>
      <c r="AC132" s="218">
        <v>162</v>
      </c>
      <c r="AD132" s="218"/>
      <c r="AE132" s="218"/>
      <c r="AF132" s="218"/>
      <c r="AG132" s="218"/>
      <c r="AH132" s="218">
        <v>2772</v>
      </c>
      <c r="AI132" s="218"/>
      <c r="AJ132" s="218"/>
      <c r="AK132" s="218"/>
      <c r="AL132" s="218">
        <v>3</v>
      </c>
    </row>
    <row r="133" spans="1:38" ht="13.5">
      <c r="A133" s="215" t="s">
        <v>1500</v>
      </c>
      <c r="B133" s="211">
        <f>C133+'表七(2)'!B133</f>
        <v>322933</v>
      </c>
      <c r="C133" s="218">
        <v>322043</v>
      </c>
      <c r="D133" s="218">
        <v>4187</v>
      </c>
      <c r="E133" s="218">
        <v>44237</v>
      </c>
      <c r="F133" s="218">
        <v>31526</v>
      </c>
      <c r="G133" s="218">
        <v>82</v>
      </c>
      <c r="H133" s="218"/>
      <c r="I133" s="218"/>
      <c r="J133" s="218">
        <v>818</v>
      </c>
      <c r="K133" s="218">
        <v>7909</v>
      </c>
      <c r="L133" s="218">
        <v>54424</v>
      </c>
      <c r="M133" s="218"/>
      <c r="N133" s="218"/>
      <c r="O133" s="218">
        <v>8669</v>
      </c>
      <c r="P133" s="218">
        <v>52910</v>
      </c>
      <c r="Q133" s="218">
        <v>13</v>
      </c>
      <c r="R133" s="218"/>
      <c r="S133" s="218"/>
      <c r="T133" s="218">
        <v>3739</v>
      </c>
      <c r="U133" s="218">
        <v>34986</v>
      </c>
      <c r="V133" s="218">
        <v>2</v>
      </c>
      <c r="W133" s="218">
        <v>895</v>
      </c>
      <c r="X133" s="218">
        <v>38668</v>
      </c>
      <c r="Y133" s="218">
        <v>25825</v>
      </c>
      <c r="Z133" s="218">
        <v>1712</v>
      </c>
      <c r="AA133" s="218"/>
      <c r="AB133" s="218">
        <v>10886</v>
      </c>
      <c r="AC133" s="218">
        <v>341</v>
      </c>
      <c r="AD133" s="218"/>
      <c r="AE133" s="218"/>
      <c r="AF133" s="218"/>
      <c r="AG133" s="218"/>
      <c r="AH133" s="218">
        <v>211</v>
      </c>
      <c r="AI133" s="218"/>
      <c r="AJ133" s="218"/>
      <c r="AK133" s="218"/>
      <c r="AL133" s="218">
        <v>3</v>
      </c>
    </row>
    <row r="134" spans="1:38" ht="13.5">
      <c r="A134" s="215" t="s">
        <v>1501</v>
      </c>
      <c r="B134" s="211">
        <f>C134+'表七(2)'!B134</f>
        <v>523233</v>
      </c>
      <c r="C134" s="218">
        <v>522068</v>
      </c>
      <c r="D134" s="218">
        <v>5761</v>
      </c>
      <c r="E134" s="218">
        <v>69544</v>
      </c>
      <c r="F134" s="218">
        <v>52034</v>
      </c>
      <c r="G134" s="218">
        <v>104</v>
      </c>
      <c r="H134" s="218"/>
      <c r="I134" s="218"/>
      <c r="J134" s="218">
        <v>2213</v>
      </c>
      <c r="K134" s="218">
        <v>16342</v>
      </c>
      <c r="L134" s="218">
        <v>88431</v>
      </c>
      <c r="M134" s="218"/>
      <c r="N134" s="218"/>
      <c r="O134" s="218"/>
      <c r="P134" s="218">
        <v>93864</v>
      </c>
      <c r="Q134" s="218">
        <v>13</v>
      </c>
      <c r="R134" s="218"/>
      <c r="S134" s="218"/>
      <c r="T134" s="218">
        <v>5984</v>
      </c>
      <c r="U134" s="218">
        <v>54776</v>
      </c>
      <c r="V134" s="218">
        <v>21</v>
      </c>
      <c r="W134" s="218">
        <v>917</v>
      </c>
      <c r="X134" s="218">
        <v>56982</v>
      </c>
      <c r="Y134" s="218">
        <v>50702</v>
      </c>
      <c r="Z134" s="218">
        <v>4057</v>
      </c>
      <c r="AA134" s="218"/>
      <c r="AB134" s="218">
        <v>19233</v>
      </c>
      <c r="AC134" s="218">
        <v>416</v>
      </c>
      <c r="AD134" s="218"/>
      <c r="AE134" s="218"/>
      <c r="AF134" s="218"/>
      <c r="AG134" s="218"/>
      <c r="AH134" s="218">
        <v>669</v>
      </c>
      <c r="AI134" s="218"/>
      <c r="AJ134" s="218"/>
      <c r="AK134" s="218"/>
      <c r="AL134" s="218">
        <v>5</v>
      </c>
    </row>
    <row r="135" spans="1:38" ht="13.5">
      <c r="A135" s="215" t="s">
        <v>1502</v>
      </c>
      <c r="B135" s="211">
        <f>C135+'表七(2)'!B135</f>
        <v>301788</v>
      </c>
      <c r="C135" s="218">
        <v>301106</v>
      </c>
      <c r="D135" s="218">
        <v>4091</v>
      </c>
      <c r="E135" s="218">
        <v>41786</v>
      </c>
      <c r="F135" s="218">
        <v>29039</v>
      </c>
      <c r="G135" s="218">
        <v>102</v>
      </c>
      <c r="H135" s="218"/>
      <c r="I135" s="218"/>
      <c r="J135" s="218">
        <v>743</v>
      </c>
      <c r="K135" s="218">
        <v>11849</v>
      </c>
      <c r="L135" s="218">
        <v>47761</v>
      </c>
      <c r="M135" s="218"/>
      <c r="N135" s="218"/>
      <c r="O135" s="218">
        <v>7825</v>
      </c>
      <c r="P135" s="218">
        <v>49767</v>
      </c>
      <c r="Q135" s="218">
        <v>32</v>
      </c>
      <c r="R135" s="218"/>
      <c r="S135" s="218"/>
      <c r="T135" s="218">
        <v>3758</v>
      </c>
      <c r="U135" s="218">
        <v>26372</v>
      </c>
      <c r="V135" s="218">
        <v>5</v>
      </c>
      <c r="W135" s="218">
        <v>954</v>
      </c>
      <c r="X135" s="218">
        <v>36253</v>
      </c>
      <c r="Y135" s="218">
        <v>27899</v>
      </c>
      <c r="Z135" s="218">
        <v>1988</v>
      </c>
      <c r="AA135" s="218"/>
      <c r="AB135" s="218">
        <v>9910</v>
      </c>
      <c r="AC135" s="218">
        <v>412</v>
      </c>
      <c r="AD135" s="218"/>
      <c r="AE135" s="218"/>
      <c r="AF135" s="218"/>
      <c r="AG135" s="218"/>
      <c r="AH135" s="218">
        <v>557</v>
      </c>
      <c r="AI135" s="218"/>
      <c r="AJ135" s="218"/>
      <c r="AK135" s="218"/>
      <c r="AL135" s="218">
        <v>3</v>
      </c>
    </row>
    <row r="136" spans="1:38" ht="13.5">
      <c r="A136" s="215" t="s">
        <v>1503</v>
      </c>
      <c r="B136" s="211">
        <f>C136+'表七(2)'!B136</f>
        <v>289651</v>
      </c>
      <c r="C136" s="218">
        <v>287819</v>
      </c>
      <c r="D136" s="218">
        <v>4233</v>
      </c>
      <c r="E136" s="218">
        <v>36894</v>
      </c>
      <c r="F136" s="218">
        <v>28600</v>
      </c>
      <c r="G136" s="218"/>
      <c r="H136" s="218"/>
      <c r="I136" s="218"/>
      <c r="J136" s="218"/>
      <c r="K136" s="218">
        <v>10450</v>
      </c>
      <c r="L136" s="218">
        <v>51297</v>
      </c>
      <c r="M136" s="218"/>
      <c r="N136" s="218"/>
      <c r="O136" s="218"/>
      <c r="P136" s="218"/>
      <c r="Q136" s="218">
        <v>13</v>
      </c>
      <c r="R136" s="218"/>
      <c r="S136" s="218"/>
      <c r="T136" s="218">
        <v>4188</v>
      </c>
      <c r="U136" s="218">
        <v>29016</v>
      </c>
      <c r="V136" s="218">
        <v>9</v>
      </c>
      <c r="W136" s="218">
        <v>816</v>
      </c>
      <c r="X136" s="218">
        <v>30649</v>
      </c>
      <c r="Y136" s="218">
        <v>30714</v>
      </c>
      <c r="Z136" s="218">
        <v>1605</v>
      </c>
      <c r="AA136" s="218"/>
      <c r="AB136" s="218">
        <v>57634</v>
      </c>
      <c r="AC136" s="218">
        <v>395</v>
      </c>
      <c r="AD136" s="218"/>
      <c r="AE136" s="218">
        <v>3</v>
      </c>
      <c r="AF136" s="218"/>
      <c r="AG136" s="218"/>
      <c r="AH136" s="218">
        <v>573</v>
      </c>
      <c r="AI136" s="218">
        <v>730</v>
      </c>
      <c r="AJ136" s="218"/>
      <c r="AK136" s="218"/>
      <c r="AL136" s="218"/>
    </row>
    <row r="137" spans="1:38" ht="13.5">
      <c r="A137" s="215" t="s">
        <v>1504</v>
      </c>
      <c r="B137" s="211">
        <f>C137+'表七(2)'!B137</f>
        <v>205722</v>
      </c>
      <c r="C137" s="218">
        <v>205044</v>
      </c>
      <c r="D137" s="218">
        <v>3229</v>
      </c>
      <c r="E137" s="218">
        <v>31040</v>
      </c>
      <c r="F137" s="218">
        <v>18436</v>
      </c>
      <c r="G137" s="218">
        <v>96</v>
      </c>
      <c r="H137" s="218"/>
      <c r="I137" s="218"/>
      <c r="J137" s="218">
        <v>595</v>
      </c>
      <c r="K137" s="218">
        <v>9220</v>
      </c>
      <c r="L137" s="218">
        <v>36577</v>
      </c>
      <c r="M137" s="218"/>
      <c r="N137" s="218"/>
      <c r="O137" s="218"/>
      <c r="P137" s="218">
        <v>32491</v>
      </c>
      <c r="Q137" s="218">
        <v>11</v>
      </c>
      <c r="R137" s="218"/>
      <c r="S137" s="218"/>
      <c r="T137" s="218">
        <v>2357</v>
      </c>
      <c r="U137" s="218">
        <v>13739</v>
      </c>
      <c r="V137" s="218">
        <v>11</v>
      </c>
      <c r="W137" s="218">
        <v>640</v>
      </c>
      <c r="X137" s="218">
        <v>23234</v>
      </c>
      <c r="Y137" s="218">
        <v>17311</v>
      </c>
      <c r="Z137" s="218">
        <v>2981</v>
      </c>
      <c r="AA137" s="218"/>
      <c r="AB137" s="218">
        <v>12254</v>
      </c>
      <c r="AC137" s="218">
        <v>343</v>
      </c>
      <c r="AD137" s="218"/>
      <c r="AE137" s="218"/>
      <c r="AF137" s="218"/>
      <c r="AG137" s="218"/>
      <c r="AH137" s="218">
        <v>477</v>
      </c>
      <c r="AI137" s="218"/>
      <c r="AJ137" s="218"/>
      <c r="AK137" s="218"/>
      <c r="AL137" s="218">
        <v>2</v>
      </c>
    </row>
    <row r="138" spans="1:38" ht="13.5">
      <c r="A138" s="236" t="s">
        <v>1505</v>
      </c>
      <c r="B138" s="211">
        <f>C138+'表七(2)'!B138</f>
        <v>297217</v>
      </c>
      <c r="C138" s="218">
        <v>295926</v>
      </c>
      <c r="D138" s="218">
        <v>3744</v>
      </c>
      <c r="E138" s="218">
        <v>46634</v>
      </c>
      <c r="F138" s="218">
        <v>26658</v>
      </c>
      <c r="G138" s="218">
        <v>114</v>
      </c>
      <c r="H138" s="218"/>
      <c r="I138" s="218"/>
      <c r="J138" s="218">
        <v>756</v>
      </c>
      <c r="K138" s="218">
        <v>11334</v>
      </c>
      <c r="L138" s="218">
        <v>52961</v>
      </c>
      <c r="M138" s="218"/>
      <c r="N138" s="218"/>
      <c r="O138" s="218"/>
      <c r="P138" s="218">
        <v>47310</v>
      </c>
      <c r="Q138" s="218">
        <v>11</v>
      </c>
      <c r="R138" s="218"/>
      <c r="S138" s="218"/>
      <c r="T138" s="218">
        <v>3566</v>
      </c>
      <c r="U138" s="218">
        <v>25193</v>
      </c>
      <c r="V138" s="218">
        <v>9</v>
      </c>
      <c r="W138" s="218">
        <v>767</v>
      </c>
      <c r="X138" s="218">
        <v>31228</v>
      </c>
      <c r="Y138" s="218">
        <v>29583</v>
      </c>
      <c r="Z138" s="218">
        <v>2610</v>
      </c>
      <c r="AA138" s="218"/>
      <c r="AB138" s="218">
        <v>12761</v>
      </c>
      <c r="AC138" s="218">
        <v>473</v>
      </c>
      <c r="AD138" s="218"/>
      <c r="AE138" s="218"/>
      <c r="AF138" s="218"/>
      <c r="AG138" s="218"/>
      <c r="AH138" s="218">
        <v>211</v>
      </c>
      <c r="AI138" s="218"/>
      <c r="AJ138" s="218"/>
      <c r="AK138" s="218"/>
      <c r="AL138" s="218">
        <v>3</v>
      </c>
    </row>
    <row r="139" spans="1:38" ht="13.5">
      <c r="A139" s="215" t="s">
        <v>1506</v>
      </c>
      <c r="B139" s="211">
        <f>C139+'表七(2)'!B139</f>
        <v>90911</v>
      </c>
      <c r="C139" s="218">
        <v>90591</v>
      </c>
      <c r="D139" s="218">
        <v>2155</v>
      </c>
      <c r="E139" s="218">
        <v>14617</v>
      </c>
      <c r="F139" s="218">
        <v>7512</v>
      </c>
      <c r="G139" s="218">
        <v>64</v>
      </c>
      <c r="H139" s="218"/>
      <c r="I139" s="218"/>
      <c r="J139" s="218">
        <v>329</v>
      </c>
      <c r="K139" s="218">
        <v>6482</v>
      </c>
      <c r="L139" s="218">
        <v>19619</v>
      </c>
      <c r="M139" s="218"/>
      <c r="N139" s="218"/>
      <c r="O139" s="218"/>
      <c r="P139" s="218">
        <v>9983</v>
      </c>
      <c r="Q139" s="218">
        <v>11</v>
      </c>
      <c r="R139" s="218"/>
      <c r="S139" s="218"/>
      <c r="T139" s="218">
        <v>1189</v>
      </c>
      <c r="U139" s="218">
        <v>4375</v>
      </c>
      <c r="V139" s="218"/>
      <c r="W139" s="218">
        <v>356</v>
      </c>
      <c r="X139" s="218">
        <v>10403</v>
      </c>
      <c r="Y139" s="218">
        <v>5128</v>
      </c>
      <c r="Z139" s="218">
        <v>696</v>
      </c>
      <c r="AA139" s="218"/>
      <c r="AB139" s="218">
        <v>5653</v>
      </c>
      <c r="AC139" s="218">
        <v>173</v>
      </c>
      <c r="AD139" s="218"/>
      <c r="AE139" s="218"/>
      <c r="AF139" s="218"/>
      <c r="AG139" s="218"/>
      <c r="AH139" s="218">
        <v>600</v>
      </c>
      <c r="AI139" s="218"/>
      <c r="AJ139" s="218"/>
      <c r="AK139" s="218"/>
      <c r="AL139" s="218">
        <v>1246</v>
      </c>
    </row>
    <row r="140" spans="1:38" ht="13.5">
      <c r="A140" s="212" t="s">
        <v>1507</v>
      </c>
      <c r="B140" s="211">
        <f>C140+'表七(2)'!B140</f>
        <v>362567</v>
      </c>
      <c r="C140" s="229">
        <v>356999</v>
      </c>
      <c r="D140" s="229">
        <v>6569</v>
      </c>
      <c r="E140" s="229">
        <v>50337</v>
      </c>
      <c r="F140" s="229">
        <v>32698</v>
      </c>
      <c r="G140" s="229">
        <v>574</v>
      </c>
      <c r="H140" s="229">
        <v>0</v>
      </c>
      <c r="I140" s="229">
        <v>909</v>
      </c>
      <c r="J140" s="229">
        <v>0</v>
      </c>
      <c r="K140" s="229">
        <v>0</v>
      </c>
      <c r="L140" s="229">
        <v>80758</v>
      </c>
      <c r="M140" s="229">
        <v>0</v>
      </c>
      <c r="N140" s="229">
        <v>472</v>
      </c>
      <c r="O140" s="229">
        <v>426</v>
      </c>
      <c r="P140" s="229">
        <v>11500</v>
      </c>
      <c r="Q140" s="229">
        <v>4859</v>
      </c>
      <c r="R140" s="229">
        <v>0</v>
      </c>
      <c r="S140" s="229">
        <v>181</v>
      </c>
      <c r="T140" s="229">
        <v>7314</v>
      </c>
      <c r="U140" s="229">
        <v>26582</v>
      </c>
      <c r="V140" s="229">
        <v>124</v>
      </c>
      <c r="W140" s="229">
        <v>3274</v>
      </c>
      <c r="X140" s="229">
        <v>31151</v>
      </c>
      <c r="Y140" s="229">
        <v>36353</v>
      </c>
      <c r="Z140" s="229">
        <v>237</v>
      </c>
      <c r="AA140" s="229">
        <v>380</v>
      </c>
      <c r="AB140" s="229">
        <v>53444</v>
      </c>
      <c r="AC140" s="229">
        <v>2951</v>
      </c>
      <c r="AD140" s="229">
        <v>159</v>
      </c>
      <c r="AE140" s="229">
        <v>0</v>
      </c>
      <c r="AF140" s="229">
        <v>0</v>
      </c>
      <c r="AG140" s="229">
        <v>16</v>
      </c>
      <c r="AH140" s="229">
        <v>5728</v>
      </c>
      <c r="AI140" s="229">
        <v>0</v>
      </c>
      <c r="AJ140" s="229">
        <v>3</v>
      </c>
      <c r="AK140" s="229">
        <v>0</v>
      </c>
      <c r="AL140" s="229">
        <v>0</v>
      </c>
    </row>
    <row r="141" spans="1:38" ht="13.5">
      <c r="A141" s="215" t="s">
        <v>1391</v>
      </c>
      <c r="B141" s="211">
        <f>C141+'表七(2)'!B141</f>
        <v>46773</v>
      </c>
      <c r="C141" s="229">
        <v>45716</v>
      </c>
      <c r="D141" s="229">
        <v>4251</v>
      </c>
      <c r="E141" s="229">
        <v>7040</v>
      </c>
      <c r="F141" s="229">
        <v>80</v>
      </c>
      <c r="G141" s="229">
        <v>486</v>
      </c>
      <c r="H141" s="229"/>
      <c r="I141" s="229">
        <v>909</v>
      </c>
      <c r="J141" s="229"/>
      <c r="K141" s="229"/>
      <c r="L141" s="229">
        <v>11254</v>
      </c>
      <c r="M141" s="229"/>
      <c r="N141" s="229"/>
      <c r="O141" s="229"/>
      <c r="P141" s="229"/>
      <c r="Q141" s="229">
        <v>1421</v>
      </c>
      <c r="R141" s="229"/>
      <c r="S141" s="229">
        <v>181</v>
      </c>
      <c r="T141" s="229">
        <v>3692</v>
      </c>
      <c r="U141" s="229">
        <v>5972</v>
      </c>
      <c r="V141" s="229">
        <v>124</v>
      </c>
      <c r="W141" s="229">
        <v>1598</v>
      </c>
      <c r="X141" s="229">
        <v>4316</v>
      </c>
      <c r="Y141" s="229">
        <v>1114</v>
      </c>
      <c r="Z141" s="229">
        <v>10</v>
      </c>
      <c r="AA141" s="229"/>
      <c r="AB141" s="229">
        <v>2139</v>
      </c>
      <c r="AC141" s="229">
        <v>952</v>
      </c>
      <c r="AD141" s="229">
        <v>159</v>
      </c>
      <c r="AE141" s="229"/>
      <c r="AF141" s="229"/>
      <c r="AG141" s="229">
        <v>16</v>
      </c>
      <c r="AH141" s="229"/>
      <c r="AI141" s="229"/>
      <c r="AJ141" s="229">
        <v>2</v>
      </c>
      <c r="AK141" s="229"/>
      <c r="AL141" s="229"/>
    </row>
    <row r="142" spans="1:38" ht="13.5">
      <c r="A142" s="215" t="s">
        <v>1394</v>
      </c>
      <c r="B142" s="211">
        <f>C142+'表七(2)'!B142</f>
        <v>315794</v>
      </c>
      <c r="C142" s="229">
        <v>311283</v>
      </c>
      <c r="D142" s="229">
        <v>2318</v>
      </c>
      <c r="E142" s="229">
        <v>43297</v>
      </c>
      <c r="F142" s="229">
        <v>32618</v>
      </c>
      <c r="G142" s="229">
        <v>88</v>
      </c>
      <c r="H142" s="229">
        <v>0</v>
      </c>
      <c r="I142" s="229">
        <v>0</v>
      </c>
      <c r="J142" s="229">
        <v>0</v>
      </c>
      <c r="K142" s="229">
        <v>0</v>
      </c>
      <c r="L142" s="229">
        <v>69504</v>
      </c>
      <c r="M142" s="229">
        <v>0</v>
      </c>
      <c r="N142" s="229">
        <v>472</v>
      </c>
      <c r="O142" s="229">
        <v>426</v>
      </c>
      <c r="P142" s="229">
        <v>11500</v>
      </c>
      <c r="Q142" s="229">
        <v>3438</v>
      </c>
      <c r="R142" s="229">
        <v>0</v>
      </c>
      <c r="S142" s="229">
        <v>0</v>
      </c>
      <c r="T142" s="229">
        <v>3622</v>
      </c>
      <c r="U142" s="229">
        <v>20610</v>
      </c>
      <c r="V142" s="229">
        <v>0</v>
      </c>
      <c r="W142" s="229">
        <v>1676</v>
      </c>
      <c r="X142" s="229">
        <v>26835</v>
      </c>
      <c r="Y142" s="229">
        <v>35239</v>
      </c>
      <c r="Z142" s="229">
        <v>227</v>
      </c>
      <c r="AA142" s="229">
        <v>380</v>
      </c>
      <c r="AB142" s="229">
        <v>51305</v>
      </c>
      <c r="AC142" s="229">
        <v>1999</v>
      </c>
      <c r="AD142" s="229">
        <v>0</v>
      </c>
      <c r="AE142" s="229">
        <v>0</v>
      </c>
      <c r="AF142" s="229">
        <v>0</v>
      </c>
      <c r="AG142" s="229">
        <v>0</v>
      </c>
      <c r="AH142" s="229">
        <v>5728</v>
      </c>
      <c r="AI142" s="229">
        <v>0</v>
      </c>
      <c r="AJ142" s="229">
        <v>1</v>
      </c>
      <c r="AK142" s="229">
        <v>0</v>
      </c>
      <c r="AL142" s="229">
        <v>0</v>
      </c>
    </row>
    <row r="143" spans="1:38" ht="13.5">
      <c r="A143" s="215" t="s">
        <v>1508</v>
      </c>
      <c r="B143" s="211">
        <f>C143+'表七(2)'!B143</f>
        <v>131764</v>
      </c>
      <c r="C143" s="229">
        <v>129855</v>
      </c>
      <c r="D143" s="229">
        <v>39</v>
      </c>
      <c r="E143" s="244">
        <v>16266</v>
      </c>
      <c r="F143" s="245">
        <v>15765</v>
      </c>
      <c r="G143" s="229"/>
      <c r="H143" s="229"/>
      <c r="I143" s="229"/>
      <c r="J143" s="229"/>
      <c r="K143" s="229"/>
      <c r="L143" s="229">
        <v>26054</v>
      </c>
      <c r="M143" s="229"/>
      <c r="N143" s="229">
        <v>472</v>
      </c>
      <c r="O143" s="229">
        <v>335</v>
      </c>
      <c r="P143" s="229"/>
      <c r="Q143" s="229">
        <v>2668</v>
      </c>
      <c r="R143" s="229"/>
      <c r="S143" s="229"/>
      <c r="T143" s="229">
        <v>573</v>
      </c>
      <c r="U143" s="229">
        <v>9131</v>
      </c>
      <c r="V143" s="229"/>
      <c r="W143" s="247">
        <v>600</v>
      </c>
      <c r="X143" s="229">
        <v>12312</v>
      </c>
      <c r="Y143" s="229">
        <v>15693</v>
      </c>
      <c r="Z143" s="229"/>
      <c r="AA143" s="229"/>
      <c r="AB143" s="229">
        <v>26505</v>
      </c>
      <c r="AC143" s="229">
        <v>197</v>
      </c>
      <c r="AD143" s="229"/>
      <c r="AE143" s="229"/>
      <c r="AF143" s="229"/>
      <c r="AG143" s="229"/>
      <c r="AH143" s="229">
        <v>3245</v>
      </c>
      <c r="AI143" s="229"/>
      <c r="AJ143" s="229"/>
      <c r="AK143" s="229"/>
      <c r="AL143" s="229"/>
    </row>
    <row r="144" spans="1:38" ht="13.5">
      <c r="A144" s="215" t="s">
        <v>1509</v>
      </c>
      <c r="B144" s="211">
        <f>C144+'表七(2)'!B144</f>
        <v>109626</v>
      </c>
      <c r="C144" s="229">
        <v>107496</v>
      </c>
      <c r="D144" s="229">
        <v>105</v>
      </c>
      <c r="E144" s="229">
        <v>14477</v>
      </c>
      <c r="F144" s="229">
        <v>9870</v>
      </c>
      <c r="G144" s="229">
        <v>88</v>
      </c>
      <c r="H144" s="229"/>
      <c r="I144" s="229"/>
      <c r="J144" s="229"/>
      <c r="K144" s="229"/>
      <c r="L144" s="229">
        <v>22387</v>
      </c>
      <c r="M144" s="229"/>
      <c r="N144" s="229"/>
      <c r="O144" s="229">
        <v>91</v>
      </c>
      <c r="P144" s="229">
        <v>11500</v>
      </c>
      <c r="Q144" s="229">
        <v>486</v>
      </c>
      <c r="R144" s="229"/>
      <c r="S144" s="229"/>
      <c r="T144" s="229">
        <v>1887</v>
      </c>
      <c r="U144" s="229">
        <v>7195</v>
      </c>
      <c r="V144" s="229"/>
      <c r="W144" s="229">
        <v>558</v>
      </c>
      <c r="X144" s="229">
        <v>8572</v>
      </c>
      <c r="Y144" s="229">
        <v>12597</v>
      </c>
      <c r="Z144" s="229">
        <v>123</v>
      </c>
      <c r="AA144" s="229"/>
      <c r="AB144" s="229">
        <v>14018</v>
      </c>
      <c r="AC144" s="229">
        <v>1444</v>
      </c>
      <c r="AD144" s="229"/>
      <c r="AE144" s="229"/>
      <c r="AF144" s="229"/>
      <c r="AG144" s="229"/>
      <c r="AH144" s="229">
        <v>2097</v>
      </c>
      <c r="AI144" s="229"/>
      <c r="AJ144" s="229">
        <v>1</v>
      </c>
      <c r="AK144" s="229"/>
      <c r="AL144" s="229"/>
    </row>
    <row r="145" spans="1:38" ht="13.5">
      <c r="A145" s="215" t="s">
        <v>1510</v>
      </c>
      <c r="B145" s="211">
        <f>C145+'表七(2)'!B145</f>
        <v>74404</v>
      </c>
      <c r="C145" s="229">
        <v>73932</v>
      </c>
      <c r="D145" s="229">
        <v>2174</v>
      </c>
      <c r="E145" s="229">
        <v>12554</v>
      </c>
      <c r="F145" s="229">
        <v>6983</v>
      </c>
      <c r="G145" s="229">
        <v>0</v>
      </c>
      <c r="H145" s="229">
        <v>0</v>
      </c>
      <c r="I145" s="229">
        <v>0</v>
      </c>
      <c r="J145" s="229">
        <v>0</v>
      </c>
      <c r="K145" s="229">
        <v>0</v>
      </c>
      <c r="L145" s="229">
        <v>21063</v>
      </c>
      <c r="M145" s="229">
        <v>0</v>
      </c>
      <c r="N145" s="229">
        <v>0</v>
      </c>
      <c r="O145" s="229">
        <v>0</v>
      </c>
      <c r="P145" s="229">
        <v>0</v>
      </c>
      <c r="Q145" s="229">
        <v>284</v>
      </c>
      <c r="R145" s="229">
        <v>0</v>
      </c>
      <c r="S145" s="229">
        <v>0</v>
      </c>
      <c r="T145" s="229">
        <v>1162</v>
      </c>
      <c r="U145" s="229">
        <v>4284</v>
      </c>
      <c r="V145" s="229">
        <v>0</v>
      </c>
      <c r="W145" s="229">
        <v>518</v>
      </c>
      <c r="X145" s="229">
        <v>5951</v>
      </c>
      <c r="Y145" s="229">
        <v>6949</v>
      </c>
      <c r="Z145" s="229">
        <v>104</v>
      </c>
      <c r="AA145" s="229">
        <v>380</v>
      </c>
      <c r="AB145" s="229">
        <v>10782</v>
      </c>
      <c r="AC145" s="229">
        <v>358</v>
      </c>
      <c r="AD145" s="229">
        <v>0</v>
      </c>
      <c r="AE145" s="229">
        <v>0</v>
      </c>
      <c r="AF145" s="229">
        <v>0</v>
      </c>
      <c r="AG145" s="229">
        <v>0</v>
      </c>
      <c r="AH145" s="229">
        <v>386</v>
      </c>
      <c r="AI145" s="229">
        <v>0</v>
      </c>
      <c r="AJ145" s="229">
        <v>0</v>
      </c>
      <c r="AK145" s="229">
        <v>0</v>
      </c>
      <c r="AL145" s="229">
        <v>0</v>
      </c>
    </row>
    <row r="146" spans="1:38" ht="13.5">
      <c r="A146" s="246" t="s">
        <v>1511</v>
      </c>
      <c r="B146" s="211">
        <f>C146+'表七(2)'!B146</f>
        <v>515800</v>
      </c>
      <c r="C146" s="211">
        <v>511788</v>
      </c>
      <c r="D146" s="211">
        <v>12083</v>
      </c>
      <c r="E146" s="211">
        <v>67069</v>
      </c>
      <c r="F146" s="211">
        <v>24818</v>
      </c>
      <c r="G146" s="211">
        <v>832</v>
      </c>
      <c r="H146" s="211">
        <v>0</v>
      </c>
      <c r="I146" s="211">
        <v>8285</v>
      </c>
      <c r="J146" s="211">
        <v>266</v>
      </c>
      <c r="K146" s="211">
        <v>3489</v>
      </c>
      <c r="L146" s="211">
        <v>99592</v>
      </c>
      <c r="M146" s="211">
        <v>0</v>
      </c>
      <c r="N146" s="211">
        <v>0</v>
      </c>
      <c r="O146" s="211">
        <v>20494</v>
      </c>
      <c r="P146" s="211">
        <v>33397</v>
      </c>
      <c r="Q146" s="211">
        <v>1075</v>
      </c>
      <c r="R146" s="211">
        <v>0</v>
      </c>
      <c r="S146" s="211">
        <v>288</v>
      </c>
      <c r="T146" s="211">
        <v>13544</v>
      </c>
      <c r="U146" s="211">
        <v>21248</v>
      </c>
      <c r="V146" s="211">
        <v>96</v>
      </c>
      <c r="W146" s="211">
        <v>4614</v>
      </c>
      <c r="X146" s="211">
        <v>32949</v>
      </c>
      <c r="Y146" s="211">
        <v>24555</v>
      </c>
      <c r="Z146" s="211">
        <v>1607</v>
      </c>
      <c r="AA146" s="211">
        <v>0</v>
      </c>
      <c r="AB146" s="211">
        <v>41038</v>
      </c>
      <c r="AC146" s="211">
        <v>95636</v>
      </c>
      <c r="AD146" s="211">
        <v>179</v>
      </c>
      <c r="AE146" s="211">
        <v>0</v>
      </c>
      <c r="AF146" s="211">
        <v>0</v>
      </c>
      <c r="AG146" s="211">
        <v>28</v>
      </c>
      <c r="AH146" s="211">
        <v>4602</v>
      </c>
      <c r="AI146" s="211">
        <v>0</v>
      </c>
      <c r="AJ146" s="211">
        <v>3</v>
      </c>
      <c r="AK146" s="211">
        <v>0</v>
      </c>
      <c r="AL146" s="211">
        <v>1</v>
      </c>
    </row>
    <row r="147" spans="1:38" ht="13.5">
      <c r="A147" s="215" t="s">
        <v>1391</v>
      </c>
      <c r="B147" s="211">
        <f>C147+'表七(2)'!B147</f>
        <v>180021</v>
      </c>
      <c r="C147" s="229">
        <v>179336</v>
      </c>
      <c r="D147" s="229">
        <v>4434</v>
      </c>
      <c r="E147" s="229">
        <v>23724</v>
      </c>
      <c r="F147" s="229">
        <v>20</v>
      </c>
      <c r="G147" s="229">
        <v>442</v>
      </c>
      <c r="H147" s="229"/>
      <c r="I147" s="229">
        <v>4269</v>
      </c>
      <c r="J147" s="229"/>
      <c r="K147" s="229"/>
      <c r="L147" s="229">
        <v>22164</v>
      </c>
      <c r="M147" s="229"/>
      <c r="N147" s="229"/>
      <c r="O147" s="229">
        <v>1288</v>
      </c>
      <c r="P147" s="229"/>
      <c r="Q147" s="229">
        <v>183</v>
      </c>
      <c r="R147" s="229"/>
      <c r="S147" s="229">
        <v>288</v>
      </c>
      <c r="T147" s="229">
        <v>8623</v>
      </c>
      <c r="U147" s="229">
        <v>4943</v>
      </c>
      <c r="V147" s="229">
        <v>70</v>
      </c>
      <c r="W147" s="229">
        <v>3402</v>
      </c>
      <c r="X147" s="229">
        <v>5648</v>
      </c>
      <c r="Y147" s="229">
        <v>3808</v>
      </c>
      <c r="Z147" s="229">
        <v>20</v>
      </c>
      <c r="AA147" s="229"/>
      <c r="AB147" s="229">
        <v>1148</v>
      </c>
      <c r="AC147" s="229">
        <v>94655</v>
      </c>
      <c r="AD147" s="229">
        <v>179</v>
      </c>
      <c r="AE147" s="229"/>
      <c r="AF147" s="229"/>
      <c r="AG147" s="229">
        <v>28</v>
      </c>
      <c r="AH147" s="229"/>
      <c r="AI147" s="229"/>
      <c r="AJ147" s="229"/>
      <c r="AK147" s="229"/>
      <c r="AL147" s="229"/>
    </row>
    <row r="148" spans="1:38" ht="13.5">
      <c r="A148" s="215" t="s">
        <v>1394</v>
      </c>
      <c r="B148" s="211">
        <f>C148+'表七(2)'!B148</f>
        <v>335779</v>
      </c>
      <c r="C148" s="229">
        <v>332452</v>
      </c>
      <c r="D148" s="229">
        <v>7649</v>
      </c>
      <c r="E148" s="229">
        <v>43345</v>
      </c>
      <c r="F148" s="229">
        <v>24798</v>
      </c>
      <c r="G148" s="229">
        <v>390</v>
      </c>
      <c r="H148" s="229">
        <v>0</v>
      </c>
      <c r="I148" s="229">
        <v>4016</v>
      </c>
      <c r="J148" s="229">
        <v>266</v>
      </c>
      <c r="K148" s="229">
        <v>3489</v>
      </c>
      <c r="L148" s="229">
        <v>77428</v>
      </c>
      <c r="M148" s="229">
        <v>0</v>
      </c>
      <c r="N148" s="229">
        <v>0</v>
      </c>
      <c r="O148" s="229">
        <v>19206</v>
      </c>
      <c r="P148" s="229">
        <v>33397</v>
      </c>
      <c r="Q148" s="229">
        <v>892</v>
      </c>
      <c r="R148" s="229">
        <v>0</v>
      </c>
      <c r="S148" s="229">
        <v>0</v>
      </c>
      <c r="T148" s="229">
        <v>4921</v>
      </c>
      <c r="U148" s="229">
        <v>16305</v>
      </c>
      <c r="V148" s="229">
        <v>26</v>
      </c>
      <c r="W148" s="229">
        <v>1212</v>
      </c>
      <c r="X148" s="229">
        <v>27301</v>
      </c>
      <c r="Y148" s="229">
        <v>20747</v>
      </c>
      <c r="Z148" s="229">
        <v>1587</v>
      </c>
      <c r="AA148" s="229">
        <v>0</v>
      </c>
      <c r="AB148" s="229">
        <v>39890</v>
      </c>
      <c r="AC148" s="229">
        <v>981</v>
      </c>
      <c r="AD148" s="229"/>
      <c r="AE148" s="229"/>
      <c r="AF148" s="229"/>
      <c r="AG148" s="229"/>
      <c r="AH148" s="229">
        <v>4602</v>
      </c>
      <c r="AI148" s="229">
        <v>0</v>
      </c>
      <c r="AJ148" s="229">
        <v>3</v>
      </c>
      <c r="AK148" s="229">
        <v>0</v>
      </c>
      <c r="AL148" s="229">
        <v>1</v>
      </c>
    </row>
    <row r="149" spans="1:38" ht="13.5">
      <c r="A149" s="215" t="s">
        <v>1513</v>
      </c>
      <c r="B149" s="211">
        <f>C149+'表七(2)'!B149</f>
        <v>161677</v>
      </c>
      <c r="C149" s="229">
        <v>159906</v>
      </c>
      <c r="D149" s="229">
        <v>1578</v>
      </c>
      <c r="E149" s="229">
        <v>17196</v>
      </c>
      <c r="F149" s="229">
        <v>6448</v>
      </c>
      <c r="G149" s="229">
        <v>136</v>
      </c>
      <c r="H149" s="229"/>
      <c r="I149" s="229">
        <v>4016</v>
      </c>
      <c r="J149" s="229"/>
      <c r="K149" s="229"/>
      <c r="L149" s="229">
        <v>35124</v>
      </c>
      <c r="M149" s="229"/>
      <c r="N149" s="229"/>
      <c r="O149" s="229">
        <v>4168</v>
      </c>
      <c r="P149" s="229">
        <v>19811</v>
      </c>
      <c r="Q149" s="229">
        <v>500</v>
      </c>
      <c r="R149" s="229"/>
      <c r="S149" s="229"/>
      <c r="T149" s="229">
        <v>3352</v>
      </c>
      <c r="U149" s="229">
        <v>9766</v>
      </c>
      <c r="V149" s="229"/>
      <c r="W149" s="229">
        <v>205</v>
      </c>
      <c r="X149" s="229">
        <v>17892</v>
      </c>
      <c r="Y149" s="229">
        <v>14288</v>
      </c>
      <c r="Z149" s="229">
        <v>655</v>
      </c>
      <c r="AA149" s="229"/>
      <c r="AB149" s="229">
        <v>19525</v>
      </c>
      <c r="AC149" s="229">
        <v>667</v>
      </c>
      <c r="AD149" s="229"/>
      <c r="AE149" s="229"/>
      <c r="AF149" s="229"/>
      <c r="AG149" s="229"/>
      <c r="AH149" s="229">
        <v>4578</v>
      </c>
      <c r="AI149" s="229"/>
      <c r="AJ149" s="229">
        <v>1</v>
      </c>
      <c r="AK149" s="229"/>
      <c r="AL149" s="229"/>
    </row>
    <row r="150" spans="1:38" ht="13.5">
      <c r="A150" s="215" t="s">
        <v>1514</v>
      </c>
      <c r="B150" s="211">
        <f>C150+'表七(2)'!B150</f>
        <v>117906</v>
      </c>
      <c r="C150" s="229">
        <v>117303</v>
      </c>
      <c r="D150" s="229">
        <v>3858</v>
      </c>
      <c r="E150" s="229">
        <v>18007</v>
      </c>
      <c r="F150" s="229">
        <v>11207</v>
      </c>
      <c r="G150" s="229">
        <v>158</v>
      </c>
      <c r="H150" s="229"/>
      <c r="I150" s="229"/>
      <c r="J150" s="229">
        <v>266</v>
      </c>
      <c r="K150" s="229">
        <v>3489</v>
      </c>
      <c r="L150" s="229">
        <v>27730</v>
      </c>
      <c r="M150" s="229"/>
      <c r="N150" s="229"/>
      <c r="O150" s="229">
        <v>8388</v>
      </c>
      <c r="P150" s="229">
        <v>8474</v>
      </c>
      <c r="Q150" s="229">
        <v>258</v>
      </c>
      <c r="R150" s="229"/>
      <c r="S150" s="229"/>
      <c r="T150" s="229">
        <v>1015</v>
      </c>
      <c r="U150" s="229">
        <v>4833</v>
      </c>
      <c r="V150" s="229">
        <v>12</v>
      </c>
      <c r="W150" s="229">
        <v>861</v>
      </c>
      <c r="X150" s="229">
        <v>6301</v>
      </c>
      <c r="Y150" s="229">
        <v>5163</v>
      </c>
      <c r="Z150" s="229">
        <v>892</v>
      </c>
      <c r="AA150" s="229"/>
      <c r="AB150" s="229">
        <v>16179</v>
      </c>
      <c r="AC150" s="229">
        <v>210</v>
      </c>
      <c r="AD150" s="229"/>
      <c r="AE150" s="229"/>
      <c r="AF150" s="229"/>
      <c r="AG150" s="229"/>
      <c r="AH150" s="229"/>
      <c r="AI150" s="229"/>
      <c r="AJ150" s="229">
        <v>1</v>
      </c>
      <c r="AK150" s="229"/>
      <c r="AL150" s="229">
        <v>1</v>
      </c>
    </row>
    <row r="151" spans="1:38" ht="13.5">
      <c r="A151" s="215" t="s">
        <v>1515</v>
      </c>
      <c r="B151" s="211">
        <f>C151+'表七(2)'!B151</f>
        <v>56196</v>
      </c>
      <c r="C151" s="229">
        <v>55243</v>
      </c>
      <c r="D151" s="229">
        <v>2213</v>
      </c>
      <c r="E151" s="229">
        <v>8142</v>
      </c>
      <c r="F151" s="229">
        <v>7143</v>
      </c>
      <c r="G151" s="229">
        <v>96</v>
      </c>
      <c r="H151" s="229"/>
      <c r="I151" s="229"/>
      <c r="J151" s="229"/>
      <c r="K151" s="229"/>
      <c r="L151" s="229">
        <v>14574</v>
      </c>
      <c r="M151" s="229"/>
      <c r="N151" s="229"/>
      <c r="O151" s="229">
        <v>6650</v>
      </c>
      <c r="P151" s="229">
        <v>5112</v>
      </c>
      <c r="Q151" s="229">
        <v>134</v>
      </c>
      <c r="R151" s="229"/>
      <c r="S151" s="229"/>
      <c r="T151" s="229">
        <v>554</v>
      </c>
      <c r="U151" s="229">
        <v>1706</v>
      </c>
      <c r="V151" s="229">
        <v>14</v>
      </c>
      <c r="W151" s="229">
        <v>146</v>
      </c>
      <c r="X151" s="229">
        <v>3108</v>
      </c>
      <c r="Y151" s="229">
        <v>1296</v>
      </c>
      <c r="Z151" s="229">
        <v>40</v>
      </c>
      <c r="AA151" s="229"/>
      <c r="AB151" s="229">
        <v>4186</v>
      </c>
      <c r="AC151" s="229">
        <v>104</v>
      </c>
      <c r="AD151" s="229"/>
      <c r="AE151" s="229"/>
      <c r="AF151" s="229"/>
      <c r="AG151" s="229"/>
      <c r="AH151" s="229">
        <v>24</v>
      </c>
      <c r="AI151" s="229"/>
      <c r="AJ151" s="229">
        <v>1</v>
      </c>
      <c r="AK151" s="229"/>
      <c r="AL151" s="229"/>
    </row>
  </sheetData>
  <sheetProtection/>
  <mergeCells count="5">
    <mergeCell ref="A2:AL2"/>
    <mergeCell ref="A3:AL3"/>
    <mergeCell ref="C4:AL4"/>
    <mergeCell ref="A4:A5"/>
    <mergeCell ref="B4:B5"/>
  </mergeCells>
  <printOptions horizontalCentered="1"/>
  <pageMargins left="0.4724409448818899" right="0.4724409448818899" top="0.590551181102362" bottom="0.4724409448818899" header="0.31496062992126" footer="0.31496062992126"/>
  <pageSetup fitToHeight="0"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W151"/>
  <sheetViews>
    <sheetView showGridLines="0" showZeros="0" workbookViewId="0" topLeftCell="A1">
      <selection activeCell="H15" sqref="H15"/>
    </sheetView>
  </sheetViews>
  <sheetFormatPr defaultColWidth="5.75390625" defaultRowHeight="14.25"/>
  <cols>
    <col min="1" max="1" width="15.125" style="148" customWidth="1"/>
    <col min="2" max="2" width="7.375" style="148" customWidth="1"/>
    <col min="3" max="10" width="5.625" style="148" customWidth="1"/>
    <col min="11" max="11" width="5.625" style="149" customWidth="1"/>
    <col min="12" max="12" width="6.875" style="148" customWidth="1"/>
    <col min="13" max="13" width="5.625" style="148" customWidth="1"/>
    <col min="14" max="14" width="6.125" style="148" customWidth="1"/>
    <col min="15" max="15" width="5.625" style="148" customWidth="1"/>
    <col min="16" max="16" width="5.625" style="149" customWidth="1"/>
    <col min="17" max="18" width="5.625" style="148" customWidth="1"/>
    <col min="19" max="19" width="6.875" style="148" customWidth="1"/>
    <col min="20" max="22" width="5.625" style="148" customWidth="1"/>
    <col min="23" max="23" width="9.375" style="148" customWidth="1"/>
    <col min="24" max="16384" width="5.75390625" style="148" customWidth="1"/>
  </cols>
  <sheetData>
    <row r="1" ht="14.25">
      <c r="A1" s="47" t="s">
        <v>1568</v>
      </c>
    </row>
    <row r="2" spans="1:23" s="147" customFormat="1" ht="33.75" customHeight="1">
      <c r="A2" s="150"/>
      <c r="B2" s="151" t="s">
        <v>1530</v>
      </c>
      <c r="C2" s="151"/>
      <c r="D2" s="151"/>
      <c r="E2" s="151"/>
      <c r="F2" s="151"/>
      <c r="G2" s="151"/>
      <c r="H2" s="151"/>
      <c r="I2" s="151"/>
      <c r="J2" s="151"/>
      <c r="K2" s="151"/>
      <c r="L2" s="151"/>
      <c r="M2" s="151"/>
      <c r="N2" s="151"/>
      <c r="O2" s="151"/>
      <c r="P2" s="151"/>
      <c r="Q2" s="151"/>
      <c r="R2" s="151"/>
      <c r="S2" s="151"/>
      <c r="T2" s="151"/>
      <c r="U2" s="151"/>
      <c r="V2" s="151"/>
      <c r="W2" s="150"/>
    </row>
    <row r="3" spans="1:23" ht="16.5" customHeight="1">
      <c r="A3" s="152"/>
      <c r="B3" s="153"/>
      <c r="C3" s="153"/>
      <c r="D3" s="153"/>
      <c r="E3" s="153"/>
      <c r="F3" s="153"/>
      <c r="G3" s="153"/>
      <c r="H3" s="153"/>
      <c r="I3" s="153"/>
      <c r="J3" s="153"/>
      <c r="K3" s="153"/>
      <c r="L3" s="153"/>
      <c r="M3" s="153"/>
      <c r="N3" s="153"/>
      <c r="O3" s="153"/>
      <c r="P3" s="153"/>
      <c r="Q3" s="153"/>
      <c r="R3" s="153"/>
      <c r="S3" s="153"/>
      <c r="T3" s="153"/>
      <c r="U3" s="153"/>
      <c r="V3" s="187"/>
      <c r="W3" s="152" t="s">
        <v>23</v>
      </c>
    </row>
    <row r="4" spans="1:23" ht="31.5" customHeight="1">
      <c r="A4" s="154" t="s">
        <v>1569</v>
      </c>
      <c r="B4" s="155" t="s">
        <v>1570</v>
      </c>
      <c r="C4" s="155"/>
      <c r="D4" s="155"/>
      <c r="E4" s="155"/>
      <c r="F4" s="155"/>
      <c r="G4" s="155"/>
      <c r="H4" s="155"/>
      <c r="I4" s="155"/>
      <c r="J4" s="155"/>
      <c r="K4" s="155"/>
      <c r="L4" s="155"/>
      <c r="M4" s="155"/>
      <c r="N4" s="155"/>
      <c r="O4" s="155"/>
      <c r="P4" s="155"/>
      <c r="Q4" s="155"/>
      <c r="R4" s="155"/>
      <c r="S4" s="155"/>
      <c r="T4" s="155"/>
      <c r="U4" s="155"/>
      <c r="V4" s="155"/>
      <c r="W4" s="155"/>
    </row>
    <row r="5" spans="1:23" ht="72.75" customHeight="1">
      <c r="A5" s="156"/>
      <c r="B5" s="157" t="s">
        <v>1571</v>
      </c>
      <c r="C5" s="157" t="s">
        <v>62</v>
      </c>
      <c r="D5" s="157" t="s">
        <v>1572</v>
      </c>
      <c r="E5" s="157" t="s">
        <v>1573</v>
      </c>
      <c r="F5" s="157" t="s">
        <v>1574</v>
      </c>
      <c r="G5" s="157" t="s">
        <v>1575</v>
      </c>
      <c r="H5" s="157" t="s">
        <v>1576</v>
      </c>
      <c r="I5" s="157" t="s">
        <v>1577</v>
      </c>
      <c r="J5" s="157" t="s">
        <v>1578</v>
      </c>
      <c r="K5" s="157" t="s">
        <v>1579</v>
      </c>
      <c r="L5" s="157" t="s">
        <v>1580</v>
      </c>
      <c r="M5" s="157" t="s">
        <v>1581</v>
      </c>
      <c r="N5" s="157" t="s">
        <v>1582</v>
      </c>
      <c r="O5" s="157" t="s">
        <v>1583</v>
      </c>
      <c r="P5" s="157" t="s">
        <v>1584</v>
      </c>
      <c r="Q5" s="157" t="s">
        <v>1585</v>
      </c>
      <c r="R5" s="157" t="s">
        <v>1586</v>
      </c>
      <c r="S5" s="157" t="s">
        <v>1587</v>
      </c>
      <c r="T5" s="157" t="s">
        <v>1588</v>
      </c>
      <c r="U5" s="157" t="s">
        <v>1589</v>
      </c>
      <c r="V5" s="157" t="s">
        <v>1590</v>
      </c>
      <c r="W5" s="157" t="s">
        <v>1591</v>
      </c>
    </row>
    <row r="6" spans="1:23" ht="17.25" customHeight="1">
      <c r="A6" s="158" t="s">
        <v>1523</v>
      </c>
      <c r="B6" s="159">
        <f>B7+B8+B20+B27+B42+B53+B63+B70+B82+B95+B107+B114+B129+B140+B146</f>
        <v>436070</v>
      </c>
      <c r="C6" s="159">
        <f aca="true" t="shared" si="0" ref="C6:W6">C7+C8+C20+C27+C42+C53+C63+C70+C82+C95+C107+C114+C129+C140+C146</f>
        <v>3998</v>
      </c>
      <c r="D6" s="159">
        <f t="shared" si="0"/>
        <v>0</v>
      </c>
      <c r="E6" s="159">
        <f t="shared" si="0"/>
        <v>3175</v>
      </c>
      <c r="F6" s="159">
        <f t="shared" si="0"/>
        <v>0</v>
      </c>
      <c r="G6" s="159">
        <f t="shared" si="0"/>
        <v>0</v>
      </c>
      <c r="H6" s="159">
        <f t="shared" si="0"/>
        <v>0</v>
      </c>
      <c r="I6" s="159">
        <f t="shared" si="0"/>
        <v>320</v>
      </c>
      <c r="J6" s="159">
        <f t="shared" si="0"/>
        <v>0</v>
      </c>
      <c r="K6" s="159">
        <f t="shared" si="0"/>
        <v>53915</v>
      </c>
      <c r="L6" s="159">
        <f t="shared" si="0"/>
        <v>147731</v>
      </c>
      <c r="M6" s="159">
        <f t="shared" si="0"/>
        <v>0</v>
      </c>
      <c r="N6" s="159">
        <f t="shared" si="0"/>
        <v>69584</v>
      </c>
      <c r="O6" s="159">
        <f t="shared" si="0"/>
        <v>0</v>
      </c>
      <c r="P6" s="159">
        <f t="shared" si="0"/>
        <v>6022</v>
      </c>
      <c r="Q6" s="159">
        <f t="shared" si="0"/>
        <v>43065</v>
      </c>
      <c r="R6" s="159">
        <f t="shared" si="0"/>
        <v>0</v>
      </c>
      <c r="S6" s="159">
        <f t="shared" si="0"/>
        <v>95000</v>
      </c>
      <c r="T6" s="159">
        <f t="shared" si="0"/>
        <v>0</v>
      </c>
      <c r="U6" s="159">
        <f t="shared" si="0"/>
        <v>0</v>
      </c>
      <c r="V6" s="159">
        <f t="shared" si="0"/>
        <v>13260</v>
      </c>
      <c r="W6" s="159">
        <f t="shared" si="0"/>
        <v>0</v>
      </c>
    </row>
    <row r="7" spans="1:23" ht="17.25" customHeight="1">
      <c r="A7" s="158" t="s">
        <v>1524</v>
      </c>
      <c r="B7" s="159">
        <f>SUM(C7:W7)</f>
        <v>-66877</v>
      </c>
      <c r="C7" s="159">
        <v>103</v>
      </c>
      <c r="D7" s="159">
        <v>0</v>
      </c>
      <c r="E7" s="159">
        <v>0</v>
      </c>
      <c r="F7" s="159">
        <v>-122</v>
      </c>
      <c r="G7" s="159">
        <v>-2949</v>
      </c>
      <c r="H7" s="159">
        <v>-5</v>
      </c>
      <c r="I7" s="159">
        <v>300</v>
      </c>
      <c r="J7" s="159">
        <v>-3310</v>
      </c>
      <c r="K7" s="177">
        <v>23292</v>
      </c>
      <c r="L7" s="159">
        <v>10292</v>
      </c>
      <c r="M7" s="159">
        <v>-4899</v>
      </c>
      <c r="N7" s="159">
        <v>-92404</v>
      </c>
      <c r="O7" s="159">
        <v>0</v>
      </c>
      <c r="P7" s="177">
        <v>800</v>
      </c>
      <c r="Q7" s="159">
        <v>14940</v>
      </c>
      <c r="R7" s="159">
        <v>0</v>
      </c>
      <c r="S7" s="159">
        <v>-10</v>
      </c>
      <c r="T7" s="159">
        <v>-6350</v>
      </c>
      <c r="U7" s="159">
        <v>0</v>
      </c>
      <c r="V7" s="159">
        <v>900</v>
      </c>
      <c r="W7" s="159">
        <v>-7455</v>
      </c>
    </row>
    <row r="8" spans="1:23" ht="17.25" customHeight="1">
      <c r="A8" s="158" t="s">
        <v>1392</v>
      </c>
      <c r="B8" s="160">
        <f aca="true" t="shared" si="1" ref="B8:B20">SUM(C8:W8)</f>
        <v>123760</v>
      </c>
      <c r="C8" s="161">
        <f aca="true" t="shared" si="2" ref="C8:W8">SUM(C9:C10)</f>
        <v>31</v>
      </c>
      <c r="D8" s="161">
        <f t="shared" si="2"/>
        <v>0</v>
      </c>
      <c r="E8" s="161">
        <f t="shared" si="2"/>
        <v>501</v>
      </c>
      <c r="F8" s="161">
        <f t="shared" si="2"/>
        <v>0</v>
      </c>
      <c r="G8" s="161">
        <f t="shared" si="2"/>
        <v>0</v>
      </c>
      <c r="H8" s="161">
        <f t="shared" si="2"/>
        <v>0</v>
      </c>
      <c r="I8" s="161">
        <f t="shared" si="2"/>
        <v>0</v>
      </c>
      <c r="J8" s="161">
        <f t="shared" si="2"/>
        <v>0</v>
      </c>
      <c r="K8" s="161">
        <f t="shared" si="2"/>
        <v>843</v>
      </c>
      <c r="L8" s="161">
        <f t="shared" si="2"/>
        <v>108129</v>
      </c>
      <c r="M8" s="161">
        <f t="shared" si="2"/>
        <v>0</v>
      </c>
      <c r="N8" s="161">
        <f t="shared" si="2"/>
        <v>2868</v>
      </c>
      <c r="O8" s="161">
        <f t="shared" si="2"/>
        <v>0</v>
      </c>
      <c r="P8" s="161">
        <f t="shared" si="2"/>
        <v>1348</v>
      </c>
      <c r="Q8" s="161">
        <f t="shared" si="2"/>
        <v>9180</v>
      </c>
      <c r="R8" s="161">
        <f t="shared" si="2"/>
        <v>0</v>
      </c>
      <c r="S8" s="161">
        <f t="shared" si="2"/>
        <v>0</v>
      </c>
      <c r="T8" s="161">
        <f t="shared" si="2"/>
        <v>0</v>
      </c>
      <c r="U8" s="161">
        <f t="shared" si="2"/>
        <v>0</v>
      </c>
      <c r="V8" s="161">
        <f t="shared" si="2"/>
        <v>860</v>
      </c>
      <c r="W8" s="161">
        <f t="shared" si="2"/>
        <v>0</v>
      </c>
    </row>
    <row r="9" spans="1:23" ht="17.25" customHeight="1">
      <c r="A9" s="162" t="s">
        <v>1391</v>
      </c>
      <c r="B9" s="163">
        <f t="shared" si="1"/>
        <v>123760</v>
      </c>
      <c r="C9" s="164">
        <v>31</v>
      </c>
      <c r="D9" s="164"/>
      <c r="E9" s="164">
        <v>501</v>
      </c>
      <c r="F9" s="164"/>
      <c r="G9" s="164"/>
      <c r="H9" s="164"/>
      <c r="I9" s="164"/>
      <c r="J9" s="164"/>
      <c r="K9" s="164">
        <v>843</v>
      </c>
      <c r="L9" s="164">
        <v>108129</v>
      </c>
      <c r="M9" s="164"/>
      <c r="N9" s="164">
        <v>2868</v>
      </c>
      <c r="O9" s="164"/>
      <c r="P9" s="164">
        <v>1348</v>
      </c>
      <c r="Q9" s="164">
        <v>9180</v>
      </c>
      <c r="R9" s="164"/>
      <c r="S9" s="164"/>
      <c r="T9" s="164"/>
      <c r="U9" s="164"/>
      <c r="V9" s="164">
        <v>860</v>
      </c>
      <c r="W9" s="164"/>
    </row>
    <row r="10" spans="1:23" ht="17.25" customHeight="1">
      <c r="A10" s="162" t="s">
        <v>1394</v>
      </c>
      <c r="B10" s="163">
        <f t="shared" si="1"/>
        <v>0</v>
      </c>
      <c r="C10" s="164">
        <f aca="true" t="shared" si="3" ref="C10:W10">SUM(C11:C19)</f>
        <v>0</v>
      </c>
      <c r="D10" s="164">
        <f t="shared" si="3"/>
        <v>0</v>
      </c>
      <c r="E10" s="164">
        <f t="shared" si="3"/>
        <v>0</v>
      </c>
      <c r="F10" s="164">
        <f t="shared" si="3"/>
        <v>0</v>
      </c>
      <c r="G10" s="164">
        <f t="shared" si="3"/>
        <v>0</v>
      </c>
      <c r="H10" s="164">
        <f t="shared" si="3"/>
        <v>0</v>
      </c>
      <c r="I10" s="164">
        <f t="shared" si="3"/>
        <v>0</v>
      </c>
      <c r="J10" s="164">
        <f t="shared" si="3"/>
        <v>0</v>
      </c>
      <c r="K10" s="164">
        <f t="shared" si="3"/>
        <v>0</v>
      </c>
      <c r="L10" s="164">
        <f t="shared" si="3"/>
        <v>0</v>
      </c>
      <c r="M10" s="164">
        <f t="shared" si="3"/>
        <v>0</v>
      </c>
      <c r="N10" s="164">
        <f t="shared" si="3"/>
        <v>0</v>
      </c>
      <c r="O10" s="164">
        <f t="shared" si="3"/>
        <v>0</v>
      </c>
      <c r="P10" s="164">
        <f t="shared" si="3"/>
        <v>0</v>
      </c>
      <c r="Q10" s="164">
        <f t="shared" si="3"/>
        <v>0</v>
      </c>
      <c r="R10" s="164">
        <f t="shared" si="3"/>
        <v>0</v>
      </c>
      <c r="S10" s="164">
        <f t="shared" si="3"/>
        <v>0</v>
      </c>
      <c r="T10" s="164">
        <f t="shared" si="3"/>
        <v>0</v>
      </c>
      <c r="U10" s="164">
        <f t="shared" si="3"/>
        <v>0</v>
      </c>
      <c r="V10" s="164">
        <f t="shared" si="3"/>
        <v>0</v>
      </c>
      <c r="W10" s="164">
        <f t="shared" si="3"/>
        <v>0</v>
      </c>
    </row>
    <row r="11" spans="1:23" ht="17.25" customHeight="1">
      <c r="A11" s="162" t="s">
        <v>1395</v>
      </c>
      <c r="B11" s="163">
        <f t="shared" si="1"/>
        <v>0</v>
      </c>
      <c r="C11" s="164"/>
      <c r="D11" s="164"/>
      <c r="E11" s="164"/>
      <c r="F11" s="164"/>
      <c r="G11" s="164"/>
      <c r="H11" s="164"/>
      <c r="I11" s="164"/>
      <c r="J11" s="164"/>
      <c r="K11" s="164"/>
      <c r="L11" s="164"/>
      <c r="M11" s="164"/>
      <c r="N11" s="164"/>
      <c r="O11" s="164"/>
      <c r="P11" s="164"/>
      <c r="Q11" s="164"/>
      <c r="R11" s="164"/>
      <c r="S11" s="164"/>
      <c r="T11" s="164"/>
      <c r="U11" s="164"/>
      <c r="V11" s="164"/>
      <c r="W11" s="164"/>
    </row>
    <row r="12" spans="1:23" ht="17.25" customHeight="1">
      <c r="A12" s="162" t="s">
        <v>1396</v>
      </c>
      <c r="B12" s="163">
        <f t="shared" si="1"/>
        <v>0</v>
      </c>
      <c r="C12" s="164"/>
      <c r="D12" s="164"/>
      <c r="E12" s="164"/>
      <c r="F12" s="164"/>
      <c r="G12" s="164"/>
      <c r="H12" s="164"/>
      <c r="I12" s="164"/>
      <c r="J12" s="164"/>
      <c r="K12" s="164"/>
      <c r="L12" s="164"/>
      <c r="M12" s="164"/>
      <c r="N12" s="164"/>
      <c r="O12" s="164"/>
      <c r="P12" s="164"/>
      <c r="Q12" s="164"/>
      <c r="R12" s="164"/>
      <c r="S12" s="164"/>
      <c r="T12" s="164"/>
      <c r="U12" s="164"/>
      <c r="V12" s="164"/>
      <c r="W12" s="164"/>
    </row>
    <row r="13" spans="1:23" ht="17.25" customHeight="1">
      <c r="A13" s="162" t="s">
        <v>1397</v>
      </c>
      <c r="B13" s="163">
        <f t="shared" si="1"/>
        <v>0</v>
      </c>
      <c r="C13" s="164"/>
      <c r="D13" s="164"/>
      <c r="E13" s="164"/>
      <c r="F13" s="164"/>
      <c r="G13" s="164"/>
      <c r="H13" s="164"/>
      <c r="I13" s="164"/>
      <c r="J13" s="164"/>
      <c r="K13" s="178"/>
      <c r="L13" s="164"/>
      <c r="M13" s="164"/>
      <c r="N13" s="164"/>
      <c r="O13" s="164"/>
      <c r="P13" s="178"/>
      <c r="Q13" s="164"/>
      <c r="R13" s="164"/>
      <c r="S13" s="164"/>
      <c r="T13" s="164"/>
      <c r="U13" s="164"/>
      <c r="V13" s="164"/>
      <c r="W13" s="164"/>
    </row>
    <row r="14" spans="1:23" ht="17.25" customHeight="1">
      <c r="A14" s="162" t="s">
        <v>1398</v>
      </c>
      <c r="B14" s="163">
        <f t="shared" si="1"/>
        <v>0</v>
      </c>
      <c r="C14" s="164"/>
      <c r="D14" s="164"/>
      <c r="E14" s="164"/>
      <c r="F14" s="164"/>
      <c r="G14" s="164"/>
      <c r="H14" s="164"/>
      <c r="I14" s="164"/>
      <c r="J14" s="164"/>
      <c r="K14" s="178"/>
      <c r="L14" s="164"/>
      <c r="M14" s="164"/>
      <c r="N14" s="164"/>
      <c r="O14" s="164"/>
      <c r="P14" s="178"/>
      <c r="Q14" s="164"/>
      <c r="R14" s="164"/>
      <c r="S14" s="164"/>
      <c r="T14" s="164"/>
      <c r="U14" s="164"/>
      <c r="V14" s="164"/>
      <c r="W14" s="164"/>
    </row>
    <row r="15" spans="1:23" ht="17.25" customHeight="1">
      <c r="A15" s="162" t="s">
        <v>1399</v>
      </c>
      <c r="B15" s="163">
        <f t="shared" si="1"/>
        <v>0</v>
      </c>
      <c r="C15" s="164"/>
      <c r="D15" s="164"/>
      <c r="E15" s="164"/>
      <c r="F15" s="164"/>
      <c r="G15" s="164"/>
      <c r="H15" s="164"/>
      <c r="I15" s="164"/>
      <c r="J15" s="164"/>
      <c r="K15" s="178"/>
      <c r="L15" s="164"/>
      <c r="M15" s="164"/>
      <c r="N15" s="164"/>
      <c r="O15" s="164"/>
      <c r="P15" s="178"/>
      <c r="Q15" s="164"/>
      <c r="R15" s="164"/>
      <c r="S15" s="164"/>
      <c r="T15" s="164"/>
      <c r="U15" s="164"/>
      <c r="V15" s="164"/>
      <c r="W15" s="164"/>
    </row>
    <row r="16" spans="1:23" ht="17.25" customHeight="1">
      <c r="A16" s="162" t="s">
        <v>1400</v>
      </c>
      <c r="B16" s="163">
        <f t="shared" si="1"/>
        <v>0</v>
      </c>
      <c r="C16" s="164"/>
      <c r="D16" s="164"/>
      <c r="E16" s="164"/>
      <c r="F16" s="164"/>
      <c r="G16" s="164"/>
      <c r="H16" s="164"/>
      <c r="I16" s="164"/>
      <c r="J16" s="164"/>
      <c r="K16" s="178"/>
      <c r="L16" s="164"/>
      <c r="M16" s="164"/>
      <c r="N16" s="164"/>
      <c r="O16" s="164"/>
      <c r="P16" s="178"/>
      <c r="Q16" s="164"/>
      <c r="R16" s="164"/>
      <c r="S16" s="164"/>
      <c r="T16" s="164"/>
      <c r="U16" s="164"/>
      <c r="V16" s="164"/>
      <c r="W16" s="164"/>
    </row>
    <row r="17" spans="1:23" ht="17.25" customHeight="1">
      <c r="A17" s="162" t="s">
        <v>1401</v>
      </c>
      <c r="B17" s="163">
        <f t="shared" si="1"/>
        <v>0</v>
      </c>
      <c r="C17" s="164"/>
      <c r="D17" s="164"/>
      <c r="E17" s="164"/>
      <c r="F17" s="164"/>
      <c r="G17" s="164"/>
      <c r="H17" s="164"/>
      <c r="I17" s="164"/>
      <c r="J17" s="164"/>
      <c r="K17" s="178"/>
      <c r="L17" s="164"/>
      <c r="M17" s="164"/>
      <c r="N17" s="164"/>
      <c r="O17" s="164"/>
      <c r="P17" s="178"/>
      <c r="Q17" s="164"/>
      <c r="R17" s="164"/>
      <c r="S17" s="164"/>
      <c r="T17" s="164"/>
      <c r="U17" s="164"/>
      <c r="V17" s="164"/>
      <c r="W17" s="164"/>
    </row>
    <row r="18" spans="1:23" ht="15.75" customHeight="1">
      <c r="A18" s="162" t="s">
        <v>1402</v>
      </c>
      <c r="B18" s="163">
        <f t="shared" si="1"/>
        <v>0</v>
      </c>
      <c r="C18" s="164"/>
      <c r="D18" s="164"/>
      <c r="E18" s="164"/>
      <c r="F18" s="164"/>
      <c r="G18" s="164"/>
      <c r="H18" s="164"/>
      <c r="I18" s="164"/>
      <c r="J18" s="164"/>
      <c r="K18" s="178"/>
      <c r="L18" s="164"/>
      <c r="M18" s="164"/>
      <c r="N18" s="164"/>
      <c r="O18" s="164"/>
      <c r="P18" s="178"/>
      <c r="Q18" s="164"/>
      <c r="R18" s="164"/>
      <c r="S18" s="164"/>
      <c r="T18" s="164"/>
      <c r="U18" s="164"/>
      <c r="V18" s="164"/>
      <c r="W18" s="164"/>
    </row>
    <row r="19" spans="1:23" ht="15.75" customHeight="1">
      <c r="A19" s="162" t="s">
        <v>1403</v>
      </c>
      <c r="B19" s="163">
        <f t="shared" si="1"/>
        <v>0</v>
      </c>
      <c r="C19" s="164"/>
      <c r="D19" s="164"/>
      <c r="E19" s="164"/>
      <c r="F19" s="164"/>
      <c r="G19" s="164"/>
      <c r="H19" s="164"/>
      <c r="I19" s="164"/>
      <c r="J19" s="164"/>
      <c r="K19" s="178"/>
      <c r="L19" s="164"/>
      <c r="M19" s="164"/>
      <c r="N19" s="164"/>
      <c r="O19" s="164"/>
      <c r="P19" s="178"/>
      <c r="Q19" s="164"/>
      <c r="R19" s="164"/>
      <c r="S19" s="164"/>
      <c r="T19" s="164"/>
      <c r="U19" s="164"/>
      <c r="V19" s="164"/>
      <c r="W19" s="164"/>
    </row>
    <row r="20" spans="1:23" ht="15.75" customHeight="1">
      <c r="A20" s="158" t="s">
        <v>1404</v>
      </c>
      <c r="B20" s="159">
        <f t="shared" si="1"/>
        <v>2507</v>
      </c>
      <c r="C20" s="159">
        <v>5</v>
      </c>
      <c r="D20" s="159">
        <v>0</v>
      </c>
      <c r="E20" s="159">
        <v>100</v>
      </c>
      <c r="F20" s="159">
        <v>0</v>
      </c>
      <c r="G20" s="159">
        <v>0</v>
      </c>
      <c r="H20" s="159">
        <v>0</v>
      </c>
      <c r="I20" s="159">
        <v>0</v>
      </c>
      <c r="J20" s="159">
        <v>0</v>
      </c>
      <c r="K20" s="159">
        <v>1027</v>
      </c>
      <c r="L20" s="159">
        <v>0</v>
      </c>
      <c r="M20" s="159">
        <v>0</v>
      </c>
      <c r="N20" s="159">
        <v>845</v>
      </c>
      <c r="O20" s="159">
        <v>0</v>
      </c>
      <c r="P20" s="159">
        <v>0</v>
      </c>
      <c r="Q20" s="159">
        <v>530</v>
      </c>
      <c r="R20" s="159">
        <v>0</v>
      </c>
      <c r="S20" s="159">
        <v>0</v>
      </c>
      <c r="T20" s="159">
        <v>0</v>
      </c>
      <c r="U20" s="159">
        <v>0</v>
      </c>
      <c r="V20" s="159">
        <v>0</v>
      </c>
      <c r="W20" s="159">
        <v>0</v>
      </c>
    </row>
    <row r="21" spans="1:23" ht="15.75" customHeight="1">
      <c r="A21" s="162" t="s">
        <v>1393</v>
      </c>
      <c r="B21" s="159">
        <f aca="true" t="shared" si="4" ref="B21:B26">SUM(C21:W21)</f>
        <v>2507</v>
      </c>
      <c r="C21" s="159">
        <v>5</v>
      </c>
      <c r="D21" s="159">
        <v>0</v>
      </c>
      <c r="E21" s="159">
        <v>100</v>
      </c>
      <c r="F21" s="159">
        <v>0</v>
      </c>
      <c r="G21" s="159">
        <v>0</v>
      </c>
      <c r="H21" s="159">
        <v>0</v>
      </c>
      <c r="I21" s="159">
        <v>0</v>
      </c>
      <c r="J21" s="159">
        <v>0</v>
      </c>
      <c r="K21" s="159">
        <v>1027</v>
      </c>
      <c r="L21" s="159">
        <v>0</v>
      </c>
      <c r="M21" s="159">
        <v>0</v>
      </c>
      <c r="N21" s="159">
        <v>845</v>
      </c>
      <c r="O21" s="159">
        <v>0</v>
      </c>
      <c r="P21" s="159">
        <v>0</v>
      </c>
      <c r="Q21" s="159">
        <v>530</v>
      </c>
      <c r="R21" s="159">
        <v>0</v>
      </c>
      <c r="S21" s="159">
        <v>0</v>
      </c>
      <c r="T21" s="159">
        <v>0</v>
      </c>
      <c r="U21" s="159">
        <v>0</v>
      </c>
      <c r="V21" s="159">
        <v>0</v>
      </c>
      <c r="W21" s="159">
        <v>0</v>
      </c>
    </row>
    <row r="22" spans="1:23" ht="15.75" customHeight="1">
      <c r="A22" s="165" t="s">
        <v>1405</v>
      </c>
      <c r="B22" s="159">
        <f>SUM(B23:B26)</f>
        <v>0</v>
      </c>
      <c r="C22" s="159">
        <f aca="true" t="shared" si="5" ref="C22:W22">SUM(C23:C26)</f>
        <v>0</v>
      </c>
      <c r="D22" s="159">
        <f t="shared" si="5"/>
        <v>0</v>
      </c>
      <c r="E22" s="159">
        <f t="shared" si="5"/>
        <v>0</v>
      </c>
      <c r="F22" s="159">
        <f t="shared" si="5"/>
        <v>0</v>
      </c>
      <c r="G22" s="159">
        <f t="shared" si="5"/>
        <v>0</v>
      </c>
      <c r="H22" s="159">
        <f t="shared" si="5"/>
        <v>0</v>
      </c>
      <c r="I22" s="159">
        <f t="shared" si="5"/>
        <v>0</v>
      </c>
      <c r="J22" s="159">
        <f t="shared" si="5"/>
        <v>0</v>
      </c>
      <c r="K22" s="159">
        <f t="shared" si="5"/>
        <v>0</v>
      </c>
      <c r="L22" s="159">
        <f t="shared" si="5"/>
        <v>0</v>
      </c>
      <c r="M22" s="159">
        <f t="shared" si="5"/>
        <v>0</v>
      </c>
      <c r="N22" s="159">
        <f t="shared" si="5"/>
        <v>0</v>
      </c>
      <c r="O22" s="159">
        <f t="shared" si="5"/>
        <v>0</v>
      </c>
      <c r="P22" s="159">
        <f t="shared" si="5"/>
        <v>0</v>
      </c>
      <c r="Q22" s="159">
        <f t="shared" si="5"/>
        <v>0</v>
      </c>
      <c r="R22" s="159">
        <f t="shared" si="5"/>
        <v>0</v>
      </c>
      <c r="S22" s="159">
        <f t="shared" si="5"/>
        <v>0</v>
      </c>
      <c r="T22" s="159">
        <f t="shared" si="5"/>
        <v>0</v>
      </c>
      <c r="U22" s="159">
        <f t="shared" si="5"/>
        <v>0</v>
      </c>
      <c r="V22" s="159">
        <f t="shared" si="5"/>
        <v>0</v>
      </c>
      <c r="W22" s="159">
        <f t="shared" si="5"/>
        <v>0</v>
      </c>
    </row>
    <row r="23" spans="1:23" ht="15.75" customHeight="1">
      <c r="A23" s="162" t="s">
        <v>1406</v>
      </c>
      <c r="B23" s="159">
        <f t="shared" si="4"/>
        <v>0</v>
      </c>
      <c r="C23" s="166"/>
      <c r="D23" s="166"/>
      <c r="E23" s="166"/>
      <c r="F23" s="166"/>
      <c r="G23" s="166"/>
      <c r="H23" s="166"/>
      <c r="I23" s="166"/>
      <c r="J23" s="166"/>
      <c r="K23" s="179"/>
      <c r="L23" s="166"/>
      <c r="M23" s="166"/>
      <c r="N23" s="166"/>
      <c r="O23" s="166"/>
      <c r="P23" s="179"/>
      <c r="Q23" s="166"/>
      <c r="R23" s="166"/>
      <c r="S23" s="166"/>
      <c r="T23" s="166"/>
      <c r="U23" s="166"/>
      <c r="V23" s="166"/>
      <c r="W23" s="166"/>
    </row>
    <row r="24" spans="1:23" ht="15.75" customHeight="1">
      <c r="A24" s="162" t="s">
        <v>1407</v>
      </c>
      <c r="B24" s="159">
        <f t="shared" si="4"/>
        <v>0</v>
      </c>
      <c r="C24" s="166"/>
      <c r="D24" s="166"/>
      <c r="E24" s="166"/>
      <c r="F24" s="166"/>
      <c r="G24" s="166"/>
      <c r="H24" s="166"/>
      <c r="I24" s="166"/>
      <c r="J24" s="166"/>
      <c r="K24" s="179"/>
      <c r="L24" s="166"/>
      <c r="M24" s="166"/>
      <c r="N24" s="166"/>
      <c r="O24" s="166"/>
      <c r="P24" s="179"/>
      <c r="Q24" s="166"/>
      <c r="R24" s="166"/>
      <c r="S24" s="166"/>
      <c r="T24" s="166"/>
      <c r="U24" s="166"/>
      <c r="V24" s="166"/>
      <c r="W24" s="166"/>
    </row>
    <row r="25" spans="1:23" ht="15.75" customHeight="1">
      <c r="A25" s="162" t="s">
        <v>1408</v>
      </c>
      <c r="B25" s="159">
        <f t="shared" si="4"/>
        <v>0</v>
      </c>
      <c r="C25" s="166"/>
      <c r="D25" s="166"/>
      <c r="E25" s="166"/>
      <c r="F25" s="166"/>
      <c r="G25" s="166"/>
      <c r="H25" s="166"/>
      <c r="I25" s="166"/>
      <c r="J25" s="166"/>
      <c r="K25" s="179"/>
      <c r="L25" s="166"/>
      <c r="M25" s="166"/>
      <c r="N25" s="166"/>
      <c r="O25" s="166"/>
      <c r="P25" s="179"/>
      <c r="Q25" s="166"/>
      <c r="R25" s="166"/>
      <c r="S25" s="166"/>
      <c r="T25" s="166"/>
      <c r="U25" s="166"/>
      <c r="V25" s="166"/>
      <c r="W25" s="166"/>
    </row>
    <row r="26" spans="1:23" ht="15.75" customHeight="1">
      <c r="A26" s="162" t="s">
        <v>1409</v>
      </c>
      <c r="B26" s="159">
        <f t="shared" si="4"/>
        <v>0</v>
      </c>
      <c r="C26" s="166"/>
      <c r="D26" s="166"/>
      <c r="E26" s="166"/>
      <c r="F26" s="166"/>
      <c r="G26" s="166"/>
      <c r="H26" s="166"/>
      <c r="I26" s="166"/>
      <c r="J26" s="166"/>
      <c r="K26" s="179"/>
      <c r="L26" s="166"/>
      <c r="M26" s="166"/>
      <c r="N26" s="166"/>
      <c r="O26" s="166"/>
      <c r="P26" s="179"/>
      <c r="Q26" s="166"/>
      <c r="R26" s="166"/>
      <c r="S26" s="166"/>
      <c r="T26" s="166"/>
      <c r="U26" s="166"/>
      <c r="V26" s="166"/>
      <c r="W26" s="166"/>
    </row>
    <row r="27" spans="1:23" ht="15.75" customHeight="1">
      <c r="A27" s="167" t="s">
        <v>1410</v>
      </c>
      <c r="B27" s="168">
        <v>19302</v>
      </c>
      <c r="C27" s="167">
        <v>22</v>
      </c>
      <c r="D27" s="167">
        <v>0</v>
      </c>
      <c r="E27" s="167">
        <v>0</v>
      </c>
      <c r="F27" s="167">
        <v>0</v>
      </c>
      <c r="G27" s="167">
        <v>0</v>
      </c>
      <c r="H27" s="167">
        <v>0</v>
      </c>
      <c r="I27" s="167">
        <v>0</v>
      </c>
      <c r="J27" s="167">
        <v>386</v>
      </c>
      <c r="K27" s="167">
        <v>2473</v>
      </c>
      <c r="L27" s="167">
        <v>2119</v>
      </c>
      <c r="M27" s="167">
        <v>669</v>
      </c>
      <c r="N27" s="167">
        <v>6163</v>
      </c>
      <c r="O27" s="167">
        <v>0</v>
      </c>
      <c r="P27" s="167">
        <v>210</v>
      </c>
      <c r="Q27" s="167">
        <v>4350</v>
      </c>
      <c r="R27" s="167">
        <v>0</v>
      </c>
      <c r="S27" s="167">
        <v>0</v>
      </c>
      <c r="T27" s="167">
        <v>0</v>
      </c>
      <c r="U27" s="167">
        <v>0</v>
      </c>
      <c r="V27" s="167">
        <v>2910</v>
      </c>
      <c r="W27" s="167">
        <v>0</v>
      </c>
    </row>
    <row r="28" spans="1:23" ht="15.75" customHeight="1">
      <c r="A28" s="162" t="s">
        <v>1411</v>
      </c>
      <c r="B28" s="159">
        <v>5963</v>
      </c>
      <c r="C28" s="158">
        <v>22</v>
      </c>
      <c r="D28" s="158"/>
      <c r="E28" s="158"/>
      <c r="F28" s="158"/>
      <c r="G28" s="158"/>
      <c r="H28" s="158"/>
      <c r="I28" s="158"/>
      <c r="J28" s="158"/>
      <c r="K28" s="158">
        <v>627</v>
      </c>
      <c r="L28" s="158">
        <v>474</v>
      </c>
      <c r="M28" s="158"/>
      <c r="N28" s="158">
        <v>3440</v>
      </c>
      <c r="O28" s="158"/>
      <c r="P28" s="158"/>
      <c r="Q28" s="158"/>
      <c r="R28" s="158"/>
      <c r="S28" s="158"/>
      <c r="T28" s="158"/>
      <c r="U28" s="158"/>
      <c r="V28" s="158">
        <v>1400</v>
      </c>
      <c r="W28" s="158"/>
    </row>
    <row r="29" spans="1:23" ht="15.75" customHeight="1">
      <c r="A29" s="162" t="s">
        <v>1412</v>
      </c>
      <c r="B29" s="159">
        <v>0</v>
      </c>
      <c r="C29" s="158"/>
      <c r="D29" s="158"/>
      <c r="E29" s="158"/>
      <c r="F29" s="158"/>
      <c r="G29" s="158"/>
      <c r="H29" s="158"/>
      <c r="I29" s="158"/>
      <c r="J29" s="158"/>
      <c r="K29" s="158"/>
      <c r="L29" s="158"/>
      <c r="M29" s="158"/>
      <c r="N29" s="158"/>
      <c r="O29" s="158"/>
      <c r="P29" s="158"/>
      <c r="Q29" s="158"/>
      <c r="R29" s="158"/>
      <c r="S29" s="158"/>
      <c r="T29" s="158"/>
      <c r="U29" s="158"/>
      <c r="V29" s="158"/>
      <c r="W29" s="158"/>
    </row>
    <row r="30" spans="1:23" ht="13.5">
      <c r="A30" s="162" t="s">
        <v>1394</v>
      </c>
      <c r="B30" s="159">
        <v>13339</v>
      </c>
      <c r="C30" s="158">
        <v>0</v>
      </c>
      <c r="D30" s="158">
        <v>0</v>
      </c>
      <c r="E30" s="158">
        <v>0</v>
      </c>
      <c r="F30" s="158">
        <v>0</v>
      </c>
      <c r="G30" s="158">
        <v>0</v>
      </c>
      <c r="H30" s="158">
        <v>0</v>
      </c>
      <c r="I30" s="158">
        <v>0</v>
      </c>
      <c r="J30" s="158">
        <v>386</v>
      </c>
      <c r="K30" s="158">
        <v>1846</v>
      </c>
      <c r="L30" s="158">
        <v>1645</v>
      </c>
      <c r="M30" s="158">
        <v>669</v>
      </c>
      <c r="N30" s="158">
        <v>2723</v>
      </c>
      <c r="O30" s="158">
        <v>0</v>
      </c>
      <c r="P30" s="158">
        <v>210</v>
      </c>
      <c r="Q30" s="158">
        <v>4350</v>
      </c>
      <c r="R30" s="158">
        <v>0</v>
      </c>
      <c r="S30" s="158">
        <v>0</v>
      </c>
      <c r="T30" s="158">
        <v>0</v>
      </c>
      <c r="U30" s="158">
        <v>0</v>
      </c>
      <c r="V30" s="158">
        <v>1510</v>
      </c>
      <c r="W30" s="158">
        <v>0</v>
      </c>
    </row>
    <row r="31" spans="1:23" ht="13.5">
      <c r="A31" s="162" t="s">
        <v>1413</v>
      </c>
      <c r="B31" s="159">
        <v>1055</v>
      </c>
      <c r="C31" s="158"/>
      <c r="D31" s="158"/>
      <c r="E31" s="158"/>
      <c r="F31" s="158"/>
      <c r="G31" s="158"/>
      <c r="H31" s="158"/>
      <c r="I31" s="158"/>
      <c r="J31" s="158">
        <v>386</v>
      </c>
      <c r="K31" s="158">
        <v>0</v>
      </c>
      <c r="L31" s="158">
        <v>0</v>
      </c>
      <c r="M31" s="158">
        <v>669</v>
      </c>
      <c r="N31" s="158"/>
      <c r="O31" s="158"/>
      <c r="P31" s="158"/>
      <c r="Q31" s="158"/>
      <c r="R31" s="158"/>
      <c r="S31" s="158"/>
      <c r="T31" s="158"/>
      <c r="U31" s="158"/>
      <c r="V31" s="158"/>
      <c r="W31" s="158"/>
    </row>
    <row r="32" spans="1:23" ht="13.5">
      <c r="A32" s="162" t="s">
        <v>1414</v>
      </c>
      <c r="B32" s="159">
        <v>761</v>
      </c>
      <c r="C32" s="158"/>
      <c r="D32" s="158"/>
      <c r="E32" s="158"/>
      <c r="F32" s="158"/>
      <c r="G32" s="158"/>
      <c r="H32" s="158"/>
      <c r="I32" s="158"/>
      <c r="J32" s="158"/>
      <c r="K32" s="158">
        <v>98</v>
      </c>
      <c r="L32" s="158"/>
      <c r="M32" s="158"/>
      <c r="N32" s="158">
        <v>453</v>
      </c>
      <c r="O32" s="158"/>
      <c r="P32" s="158">
        <v>210</v>
      </c>
      <c r="Q32" s="158"/>
      <c r="R32" s="158"/>
      <c r="S32" s="158"/>
      <c r="T32" s="158"/>
      <c r="U32" s="158"/>
      <c r="V32" s="158"/>
      <c r="W32" s="158"/>
    </row>
    <row r="33" spans="1:23" ht="13.5">
      <c r="A33" s="162" t="s">
        <v>1415</v>
      </c>
      <c r="B33" s="159">
        <v>4411</v>
      </c>
      <c r="C33" s="158"/>
      <c r="D33" s="158"/>
      <c r="E33" s="158"/>
      <c r="F33" s="158"/>
      <c r="G33" s="158"/>
      <c r="H33" s="158"/>
      <c r="I33" s="158"/>
      <c r="J33" s="158"/>
      <c r="K33" s="180">
        <v>113</v>
      </c>
      <c r="L33" s="158"/>
      <c r="M33" s="158"/>
      <c r="N33" s="158">
        <v>48</v>
      </c>
      <c r="O33" s="158"/>
      <c r="P33" s="180"/>
      <c r="Q33" s="158">
        <v>3850</v>
      </c>
      <c r="R33" s="158"/>
      <c r="S33" s="158"/>
      <c r="T33" s="158"/>
      <c r="U33" s="158"/>
      <c r="V33" s="158">
        <v>400</v>
      </c>
      <c r="W33" s="158"/>
    </row>
    <row r="34" spans="1:23" ht="13.5">
      <c r="A34" s="162" t="s">
        <v>1416</v>
      </c>
      <c r="B34" s="159">
        <v>314</v>
      </c>
      <c r="C34" s="158"/>
      <c r="D34" s="158"/>
      <c r="E34" s="158"/>
      <c r="F34" s="158"/>
      <c r="G34" s="158"/>
      <c r="H34" s="158"/>
      <c r="I34" s="158"/>
      <c r="J34" s="158"/>
      <c r="K34" s="180">
        <v>256</v>
      </c>
      <c r="L34" s="158"/>
      <c r="M34" s="158"/>
      <c r="N34" s="158">
        <v>58</v>
      </c>
      <c r="O34" s="158"/>
      <c r="P34" s="180"/>
      <c r="Q34" s="158"/>
      <c r="R34" s="158"/>
      <c r="S34" s="158"/>
      <c r="T34" s="158"/>
      <c r="U34" s="158"/>
      <c r="V34" s="158"/>
      <c r="W34" s="158"/>
    </row>
    <row r="35" spans="1:23" ht="13.5">
      <c r="A35" s="162" t="s">
        <v>1417</v>
      </c>
      <c r="B35" s="159">
        <v>715</v>
      </c>
      <c r="C35" s="158"/>
      <c r="D35" s="158"/>
      <c r="E35" s="158"/>
      <c r="F35" s="158"/>
      <c r="G35" s="158"/>
      <c r="H35" s="158"/>
      <c r="I35" s="158"/>
      <c r="J35" s="158"/>
      <c r="K35" s="180">
        <v>357</v>
      </c>
      <c r="L35" s="158">
        <v>2</v>
      </c>
      <c r="M35" s="158"/>
      <c r="N35" s="158">
        <v>356</v>
      </c>
      <c r="O35" s="158"/>
      <c r="P35" s="180"/>
      <c r="Q35" s="158"/>
      <c r="R35" s="158"/>
      <c r="S35" s="158"/>
      <c r="T35" s="158"/>
      <c r="U35" s="158"/>
      <c r="V35" s="158"/>
      <c r="W35" s="158"/>
    </row>
    <row r="36" spans="1:23" ht="13.5">
      <c r="A36" s="162" t="s">
        <v>1418</v>
      </c>
      <c r="B36" s="159">
        <v>1880</v>
      </c>
      <c r="C36" s="158"/>
      <c r="D36" s="158"/>
      <c r="E36" s="158"/>
      <c r="F36" s="158"/>
      <c r="G36" s="158"/>
      <c r="H36" s="158"/>
      <c r="I36" s="158"/>
      <c r="J36" s="158"/>
      <c r="K36" s="180">
        <v>201</v>
      </c>
      <c r="L36" s="158">
        <v>1639</v>
      </c>
      <c r="M36" s="158"/>
      <c r="N36" s="158">
        <v>40</v>
      </c>
      <c r="O36" s="158"/>
      <c r="P36" s="180"/>
      <c r="Q36" s="158"/>
      <c r="R36" s="158"/>
      <c r="S36" s="158"/>
      <c r="T36" s="158"/>
      <c r="U36" s="158"/>
      <c r="V36" s="158"/>
      <c r="W36" s="158"/>
    </row>
    <row r="37" spans="1:23" ht="13.5">
      <c r="A37" s="162" t="s">
        <v>1419</v>
      </c>
      <c r="B37" s="159">
        <v>1110</v>
      </c>
      <c r="C37" s="158"/>
      <c r="D37" s="158"/>
      <c r="E37" s="158"/>
      <c r="F37" s="158"/>
      <c r="G37" s="158"/>
      <c r="H37" s="158"/>
      <c r="I37" s="158"/>
      <c r="J37" s="158"/>
      <c r="K37" s="180">
        <v>146</v>
      </c>
      <c r="L37" s="158">
        <v>4</v>
      </c>
      <c r="M37" s="158"/>
      <c r="N37" s="158">
        <v>510</v>
      </c>
      <c r="O37" s="158"/>
      <c r="P37" s="180"/>
      <c r="Q37" s="158"/>
      <c r="R37" s="158"/>
      <c r="S37" s="158"/>
      <c r="T37" s="158"/>
      <c r="U37" s="158"/>
      <c r="V37" s="158">
        <v>450</v>
      </c>
      <c r="W37" s="158"/>
    </row>
    <row r="38" spans="1:23" ht="13.5">
      <c r="A38" s="162" t="s">
        <v>1420</v>
      </c>
      <c r="B38" s="159">
        <v>700</v>
      </c>
      <c r="C38" s="158"/>
      <c r="D38" s="158"/>
      <c r="E38" s="158"/>
      <c r="F38" s="158"/>
      <c r="G38" s="158"/>
      <c r="H38" s="158"/>
      <c r="I38" s="158"/>
      <c r="J38" s="158"/>
      <c r="K38" s="180">
        <v>156</v>
      </c>
      <c r="L38" s="158"/>
      <c r="M38" s="158"/>
      <c r="N38" s="158">
        <v>464</v>
      </c>
      <c r="O38" s="158"/>
      <c r="P38" s="180"/>
      <c r="Q38" s="158"/>
      <c r="R38" s="158"/>
      <c r="S38" s="158"/>
      <c r="T38" s="158"/>
      <c r="U38" s="158"/>
      <c r="V38" s="158">
        <v>80</v>
      </c>
      <c r="W38" s="158"/>
    </row>
    <row r="39" spans="1:23" ht="13.5">
      <c r="A39" s="162" t="s">
        <v>1421</v>
      </c>
      <c r="B39" s="159">
        <v>938</v>
      </c>
      <c r="C39" s="158"/>
      <c r="D39" s="158"/>
      <c r="E39" s="158"/>
      <c r="F39" s="158"/>
      <c r="G39" s="158"/>
      <c r="H39" s="158"/>
      <c r="I39" s="158"/>
      <c r="J39" s="158"/>
      <c r="K39" s="180">
        <v>223</v>
      </c>
      <c r="L39" s="158"/>
      <c r="M39" s="158"/>
      <c r="N39" s="158">
        <v>635</v>
      </c>
      <c r="O39" s="158"/>
      <c r="P39" s="180"/>
      <c r="Q39" s="158"/>
      <c r="R39" s="158"/>
      <c r="S39" s="158"/>
      <c r="T39" s="158"/>
      <c r="U39" s="158"/>
      <c r="V39" s="158">
        <v>80</v>
      </c>
      <c r="W39" s="158"/>
    </row>
    <row r="40" spans="1:23" ht="13.5">
      <c r="A40" s="162" t="s">
        <v>1422</v>
      </c>
      <c r="B40" s="159">
        <v>239</v>
      </c>
      <c r="C40" s="158"/>
      <c r="D40" s="158"/>
      <c r="E40" s="158"/>
      <c r="F40" s="158"/>
      <c r="G40" s="158"/>
      <c r="H40" s="158"/>
      <c r="I40" s="158"/>
      <c r="J40" s="158"/>
      <c r="K40" s="180">
        <v>143</v>
      </c>
      <c r="L40" s="158"/>
      <c r="M40" s="158"/>
      <c r="N40" s="158">
        <v>96</v>
      </c>
      <c r="O40" s="158"/>
      <c r="P40" s="180"/>
      <c r="Q40" s="158"/>
      <c r="R40" s="158"/>
      <c r="S40" s="158"/>
      <c r="T40" s="158"/>
      <c r="U40" s="158"/>
      <c r="V40" s="158"/>
      <c r="W40" s="158"/>
    </row>
    <row r="41" spans="1:23" ht="13.5">
      <c r="A41" s="162" t="s">
        <v>1423</v>
      </c>
      <c r="B41" s="159">
        <v>1216</v>
      </c>
      <c r="C41" s="158"/>
      <c r="D41" s="158"/>
      <c r="E41" s="158"/>
      <c r="F41" s="158"/>
      <c r="G41" s="158"/>
      <c r="H41" s="158"/>
      <c r="I41" s="158"/>
      <c r="J41" s="158"/>
      <c r="K41" s="180">
        <v>153</v>
      </c>
      <c r="L41" s="158"/>
      <c r="M41" s="158"/>
      <c r="N41" s="158">
        <v>63</v>
      </c>
      <c r="O41" s="158"/>
      <c r="P41" s="180"/>
      <c r="Q41" s="158">
        <v>500</v>
      </c>
      <c r="R41" s="158"/>
      <c r="S41" s="158"/>
      <c r="T41" s="158"/>
      <c r="U41" s="158"/>
      <c r="V41" s="158">
        <v>500</v>
      </c>
      <c r="W41" s="158"/>
    </row>
    <row r="42" spans="1:23" ht="13.5">
      <c r="A42" s="169" t="s">
        <v>1424</v>
      </c>
      <c r="B42" s="170">
        <v>10214</v>
      </c>
      <c r="C42" s="170">
        <v>12</v>
      </c>
      <c r="D42" s="170">
        <v>0</v>
      </c>
      <c r="E42" s="170">
        <v>0</v>
      </c>
      <c r="F42" s="170">
        <v>0</v>
      </c>
      <c r="G42" s="170">
        <v>0</v>
      </c>
      <c r="H42" s="170">
        <v>0</v>
      </c>
      <c r="I42" s="170">
        <v>0</v>
      </c>
      <c r="J42" s="170">
        <v>0</v>
      </c>
      <c r="K42" s="170">
        <v>1558</v>
      </c>
      <c r="L42" s="170">
        <v>1059</v>
      </c>
      <c r="M42" s="170">
        <v>0</v>
      </c>
      <c r="N42" s="170">
        <v>5440</v>
      </c>
      <c r="O42" s="170">
        <v>0</v>
      </c>
      <c r="P42" s="170">
        <v>239</v>
      </c>
      <c r="Q42" s="170">
        <v>1570</v>
      </c>
      <c r="R42" s="170">
        <v>0</v>
      </c>
      <c r="S42" s="170">
        <v>0</v>
      </c>
      <c r="T42" s="170">
        <v>0</v>
      </c>
      <c r="U42" s="170">
        <v>0</v>
      </c>
      <c r="V42" s="170">
        <v>300</v>
      </c>
      <c r="W42" s="170">
        <v>36</v>
      </c>
    </row>
    <row r="43" spans="1:23" ht="13.5">
      <c r="A43" s="171" t="s">
        <v>1391</v>
      </c>
      <c r="B43" s="170">
        <v>2373</v>
      </c>
      <c r="C43" s="172">
        <v>12</v>
      </c>
      <c r="D43" s="172">
        <v>0</v>
      </c>
      <c r="E43" s="172">
        <v>0</v>
      </c>
      <c r="F43" s="172">
        <v>0</v>
      </c>
      <c r="G43" s="172">
        <v>0</v>
      </c>
      <c r="H43" s="172">
        <v>0</v>
      </c>
      <c r="I43" s="172">
        <v>0</v>
      </c>
      <c r="J43" s="172">
        <v>0</v>
      </c>
      <c r="K43" s="172">
        <v>253</v>
      </c>
      <c r="L43" s="172">
        <v>121</v>
      </c>
      <c r="M43" s="172">
        <v>0</v>
      </c>
      <c r="N43" s="172">
        <v>1887</v>
      </c>
      <c r="O43" s="172">
        <v>0</v>
      </c>
      <c r="P43" s="172">
        <v>0</v>
      </c>
      <c r="Q43" s="172">
        <v>0</v>
      </c>
      <c r="R43" s="172">
        <v>0</v>
      </c>
      <c r="S43" s="172">
        <v>0</v>
      </c>
      <c r="T43" s="172">
        <v>0</v>
      </c>
      <c r="U43" s="172">
        <v>0</v>
      </c>
      <c r="V43" s="172">
        <v>100</v>
      </c>
      <c r="W43" s="172">
        <v>0</v>
      </c>
    </row>
    <row r="44" spans="1:23" ht="13.5">
      <c r="A44" s="171" t="s">
        <v>1526</v>
      </c>
      <c r="B44" s="170"/>
      <c r="C44" s="170"/>
      <c r="D44" s="170"/>
      <c r="E44" s="170"/>
      <c r="F44" s="170"/>
      <c r="G44" s="170"/>
      <c r="H44" s="170"/>
      <c r="I44" s="170"/>
      <c r="J44" s="170"/>
      <c r="K44" s="181"/>
      <c r="L44" s="170"/>
      <c r="M44" s="170"/>
      <c r="N44" s="170"/>
      <c r="O44" s="170"/>
      <c r="P44" s="181"/>
      <c r="Q44" s="170"/>
      <c r="R44" s="170"/>
      <c r="S44" s="170"/>
      <c r="T44" s="170"/>
      <c r="U44" s="170"/>
      <c r="V44" s="170"/>
      <c r="W44" s="170"/>
    </row>
    <row r="45" spans="1:23" ht="13.5">
      <c r="A45" s="171" t="s">
        <v>1394</v>
      </c>
      <c r="B45" s="172">
        <v>7841</v>
      </c>
      <c r="C45" s="172">
        <v>0</v>
      </c>
      <c r="D45" s="172">
        <v>0</v>
      </c>
      <c r="E45" s="172">
        <v>0</v>
      </c>
      <c r="F45" s="172">
        <v>0</v>
      </c>
      <c r="G45" s="172">
        <v>0</v>
      </c>
      <c r="H45" s="172">
        <v>0</v>
      </c>
      <c r="I45" s="172">
        <v>0</v>
      </c>
      <c r="J45" s="172">
        <v>0</v>
      </c>
      <c r="K45" s="172">
        <v>1305</v>
      </c>
      <c r="L45" s="172">
        <v>938</v>
      </c>
      <c r="M45" s="172">
        <v>0</v>
      </c>
      <c r="N45" s="172">
        <v>3553</v>
      </c>
      <c r="O45" s="172">
        <v>0</v>
      </c>
      <c r="P45" s="172">
        <v>239</v>
      </c>
      <c r="Q45" s="172">
        <v>1570</v>
      </c>
      <c r="R45" s="172">
        <v>0</v>
      </c>
      <c r="S45" s="172">
        <v>0</v>
      </c>
      <c r="T45" s="172">
        <v>0</v>
      </c>
      <c r="U45" s="172">
        <v>0</v>
      </c>
      <c r="V45" s="172">
        <v>200</v>
      </c>
      <c r="W45" s="172">
        <v>36</v>
      </c>
    </row>
    <row r="46" spans="1:23" ht="13.5">
      <c r="A46" s="171" t="s">
        <v>1425</v>
      </c>
      <c r="B46" s="173">
        <v>2377</v>
      </c>
      <c r="C46" s="173"/>
      <c r="D46" s="173"/>
      <c r="E46" s="173"/>
      <c r="F46" s="173"/>
      <c r="G46" s="173"/>
      <c r="H46" s="173"/>
      <c r="I46" s="173"/>
      <c r="J46" s="173"/>
      <c r="K46" s="182">
        <v>152</v>
      </c>
      <c r="L46" s="182">
        <v>935</v>
      </c>
      <c r="M46" s="173"/>
      <c r="N46" s="182">
        <v>720</v>
      </c>
      <c r="O46" s="173"/>
      <c r="P46" s="183"/>
      <c r="Q46" s="182">
        <v>570</v>
      </c>
      <c r="R46" s="173"/>
      <c r="S46" s="173"/>
      <c r="T46" s="173"/>
      <c r="U46" s="173"/>
      <c r="V46" s="173"/>
      <c r="W46" s="173"/>
    </row>
    <row r="47" spans="1:23" ht="13.5">
      <c r="A47" s="171" t="s">
        <v>1426</v>
      </c>
      <c r="B47" s="170">
        <v>1063</v>
      </c>
      <c r="C47" s="170"/>
      <c r="D47" s="170"/>
      <c r="E47" s="170"/>
      <c r="F47" s="170"/>
      <c r="G47" s="170"/>
      <c r="H47" s="170"/>
      <c r="I47" s="170"/>
      <c r="J47" s="170"/>
      <c r="K47" s="184">
        <v>365</v>
      </c>
      <c r="L47" s="170"/>
      <c r="M47" s="170"/>
      <c r="N47" s="184">
        <v>498</v>
      </c>
      <c r="O47" s="170"/>
      <c r="P47" s="181"/>
      <c r="Q47" s="170"/>
      <c r="R47" s="170"/>
      <c r="S47" s="170"/>
      <c r="T47" s="170"/>
      <c r="U47" s="170"/>
      <c r="V47" s="184">
        <v>200</v>
      </c>
      <c r="W47" s="170"/>
    </row>
    <row r="48" spans="1:23" ht="13.5">
      <c r="A48" s="171" t="s">
        <v>1427</v>
      </c>
      <c r="B48" s="170">
        <v>1215</v>
      </c>
      <c r="C48" s="170"/>
      <c r="D48" s="170"/>
      <c r="E48" s="170"/>
      <c r="F48" s="170"/>
      <c r="G48" s="170"/>
      <c r="H48" s="170"/>
      <c r="I48" s="170"/>
      <c r="J48" s="170"/>
      <c r="K48" s="170">
        <v>196</v>
      </c>
      <c r="L48" s="170"/>
      <c r="M48" s="170"/>
      <c r="N48" s="170">
        <v>480</v>
      </c>
      <c r="O48" s="170"/>
      <c r="P48" s="170">
        <v>239</v>
      </c>
      <c r="Q48" s="170">
        <v>300</v>
      </c>
      <c r="R48" s="170"/>
      <c r="S48" s="170"/>
      <c r="T48" s="170"/>
      <c r="U48" s="170"/>
      <c r="V48" s="170"/>
      <c r="W48" s="170"/>
    </row>
    <row r="49" spans="1:23" ht="13.5">
      <c r="A49" s="171" t="s">
        <v>1428</v>
      </c>
      <c r="B49" s="170">
        <v>1798</v>
      </c>
      <c r="C49" s="170"/>
      <c r="D49" s="170"/>
      <c r="E49" s="170"/>
      <c r="F49" s="170"/>
      <c r="G49" s="170"/>
      <c r="H49" s="170"/>
      <c r="I49" s="170"/>
      <c r="J49" s="170"/>
      <c r="K49" s="181">
        <v>198</v>
      </c>
      <c r="L49" s="170"/>
      <c r="M49" s="170"/>
      <c r="N49" s="170">
        <v>1400</v>
      </c>
      <c r="O49" s="170"/>
      <c r="P49" s="181"/>
      <c r="Q49" s="170">
        <v>200</v>
      </c>
      <c r="R49" s="170"/>
      <c r="S49" s="170"/>
      <c r="T49" s="170"/>
      <c r="U49" s="170"/>
      <c r="V49" s="170"/>
      <c r="W49" s="170"/>
    </row>
    <row r="50" spans="1:23" ht="13.5">
      <c r="A50" s="171" t="s">
        <v>1429</v>
      </c>
      <c r="B50" s="170">
        <v>442</v>
      </c>
      <c r="C50" s="170"/>
      <c r="D50" s="170"/>
      <c r="E50" s="170"/>
      <c r="F50" s="170"/>
      <c r="G50" s="170"/>
      <c r="H50" s="170"/>
      <c r="I50" s="170"/>
      <c r="J50" s="170"/>
      <c r="K50" s="181">
        <v>149</v>
      </c>
      <c r="L50" s="170">
        <v>3</v>
      </c>
      <c r="M50" s="170"/>
      <c r="N50" s="170">
        <v>254</v>
      </c>
      <c r="O50" s="170"/>
      <c r="P50" s="181"/>
      <c r="Q50" s="170"/>
      <c r="R50" s="170"/>
      <c r="S50" s="170"/>
      <c r="T50" s="170"/>
      <c r="U50" s="170"/>
      <c r="V50" s="170"/>
      <c r="W50" s="170">
        <v>36</v>
      </c>
    </row>
    <row r="51" spans="1:23" ht="13.5">
      <c r="A51" s="171" t="s">
        <v>1430</v>
      </c>
      <c r="B51" s="173">
        <v>134</v>
      </c>
      <c r="C51" s="173"/>
      <c r="D51" s="173"/>
      <c r="E51" s="173"/>
      <c r="F51" s="173"/>
      <c r="G51" s="173"/>
      <c r="H51" s="173"/>
      <c r="I51" s="173"/>
      <c r="J51" s="173"/>
      <c r="K51" s="183">
        <v>118</v>
      </c>
      <c r="L51" s="173"/>
      <c r="M51" s="173"/>
      <c r="N51" s="173">
        <v>16</v>
      </c>
      <c r="O51" s="173"/>
      <c r="P51" s="183"/>
      <c r="Q51" s="173"/>
      <c r="R51" s="173"/>
      <c r="S51" s="173"/>
      <c r="T51" s="173"/>
      <c r="U51" s="173"/>
      <c r="V51" s="173"/>
      <c r="W51" s="173"/>
    </row>
    <row r="52" spans="1:23" ht="13.5">
      <c r="A52" s="171" t="s">
        <v>1431</v>
      </c>
      <c r="B52" s="170">
        <v>812</v>
      </c>
      <c r="C52" s="170"/>
      <c r="D52" s="170"/>
      <c r="E52" s="170"/>
      <c r="F52" s="170"/>
      <c r="G52" s="170"/>
      <c r="H52" s="170"/>
      <c r="I52" s="170"/>
      <c r="J52" s="170"/>
      <c r="K52" s="181">
        <v>127</v>
      </c>
      <c r="L52" s="170"/>
      <c r="M52" s="170"/>
      <c r="N52" s="170">
        <v>185</v>
      </c>
      <c r="O52" s="170"/>
      <c r="P52" s="181"/>
      <c r="Q52" s="170">
        <v>500</v>
      </c>
      <c r="R52" s="170"/>
      <c r="S52" s="170"/>
      <c r="T52" s="170"/>
      <c r="U52" s="170"/>
      <c r="V52" s="170"/>
      <c r="W52" s="170"/>
    </row>
    <row r="53" spans="1:23" ht="13.5">
      <c r="A53" s="158" t="s">
        <v>1432</v>
      </c>
      <c r="B53" s="174">
        <f>SUM(C53:W53)</f>
        <v>12627</v>
      </c>
      <c r="C53" s="174">
        <f aca="true" t="shared" si="6" ref="C53:W53">C54+C55</f>
        <v>7</v>
      </c>
      <c r="D53" s="174">
        <f t="shared" si="6"/>
        <v>0</v>
      </c>
      <c r="E53" s="174">
        <f t="shared" si="6"/>
        <v>0</v>
      </c>
      <c r="F53" s="174">
        <f t="shared" si="6"/>
        <v>0</v>
      </c>
      <c r="G53" s="174">
        <f t="shared" si="6"/>
        <v>0</v>
      </c>
      <c r="H53" s="174">
        <f t="shared" si="6"/>
        <v>0</v>
      </c>
      <c r="I53" s="174">
        <f t="shared" si="6"/>
        <v>0</v>
      </c>
      <c r="J53" s="174">
        <f t="shared" si="6"/>
        <v>0</v>
      </c>
      <c r="K53" s="174">
        <f t="shared" si="6"/>
        <v>1542</v>
      </c>
      <c r="L53" s="174">
        <f t="shared" si="6"/>
        <v>4052</v>
      </c>
      <c r="M53" s="174">
        <f t="shared" si="6"/>
        <v>0</v>
      </c>
      <c r="N53" s="174">
        <f t="shared" si="6"/>
        <v>5466</v>
      </c>
      <c r="O53" s="174">
        <f t="shared" si="6"/>
        <v>0</v>
      </c>
      <c r="P53" s="174">
        <f t="shared" si="6"/>
        <v>0</v>
      </c>
      <c r="Q53" s="174">
        <f t="shared" si="6"/>
        <v>860</v>
      </c>
      <c r="R53" s="174">
        <f t="shared" si="6"/>
        <v>0</v>
      </c>
      <c r="S53" s="174">
        <f t="shared" si="6"/>
        <v>0</v>
      </c>
      <c r="T53" s="174">
        <f t="shared" si="6"/>
        <v>0</v>
      </c>
      <c r="U53" s="174">
        <f t="shared" si="6"/>
        <v>0</v>
      </c>
      <c r="V53" s="174">
        <f t="shared" si="6"/>
        <v>700</v>
      </c>
      <c r="W53" s="159">
        <f t="shared" si="6"/>
        <v>0</v>
      </c>
    </row>
    <row r="54" spans="1:23" ht="13.5">
      <c r="A54" s="162" t="s">
        <v>1433</v>
      </c>
      <c r="B54" s="174">
        <f aca="true" t="shared" si="7" ref="B54:B62">SUM(C54:W54)</f>
        <v>3015</v>
      </c>
      <c r="C54" s="174">
        <v>7</v>
      </c>
      <c r="D54" s="174">
        <v>0</v>
      </c>
      <c r="E54" s="174">
        <v>0</v>
      </c>
      <c r="F54" s="174">
        <v>0</v>
      </c>
      <c r="G54" s="174">
        <v>0</v>
      </c>
      <c r="H54" s="174">
        <v>0</v>
      </c>
      <c r="I54" s="174">
        <v>0</v>
      </c>
      <c r="J54" s="174">
        <v>0</v>
      </c>
      <c r="K54" s="174">
        <v>419</v>
      </c>
      <c r="L54" s="174">
        <v>202</v>
      </c>
      <c r="M54" s="174">
        <v>0</v>
      </c>
      <c r="N54" s="174">
        <v>1687</v>
      </c>
      <c r="O54" s="174">
        <v>0</v>
      </c>
      <c r="P54" s="185">
        <v>0</v>
      </c>
      <c r="Q54" s="174">
        <v>0</v>
      </c>
      <c r="R54" s="174">
        <v>0</v>
      </c>
      <c r="S54" s="174">
        <v>0</v>
      </c>
      <c r="T54" s="174">
        <v>0</v>
      </c>
      <c r="U54" s="174">
        <v>0</v>
      </c>
      <c r="V54" s="174">
        <v>700</v>
      </c>
      <c r="W54" s="159"/>
    </row>
    <row r="55" spans="1:23" ht="13.5">
      <c r="A55" s="162" t="s">
        <v>1394</v>
      </c>
      <c r="B55" s="174">
        <f t="shared" si="7"/>
        <v>9612</v>
      </c>
      <c r="C55" s="175">
        <f aca="true" t="shared" si="8" ref="C55:W55">SUM(C56:C62)</f>
        <v>0</v>
      </c>
      <c r="D55" s="175">
        <f t="shared" si="8"/>
        <v>0</v>
      </c>
      <c r="E55" s="175">
        <f t="shared" si="8"/>
        <v>0</v>
      </c>
      <c r="F55" s="175">
        <f t="shared" si="8"/>
        <v>0</v>
      </c>
      <c r="G55" s="175">
        <f t="shared" si="8"/>
        <v>0</v>
      </c>
      <c r="H55" s="175">
        <f t="shared" si="8"/>
        <v>0</v>
      </c>
      <c r="I55" s="175">
        <f t="shared" si="8"/>
        <v>0</v>
      </c>
      <c r="J55" s="175">
        <f t="shared" si="8"/>
        <v>0</v>
      </c>
      <c r="K55" s="175">
        <f t="shared" si="8"/>
        <v>1123</v>
      </c>
      <c r="L55" s="175">
        <f t="shared" si="8"/>
        <v>3850</v>
      </c>
      <c r="M55" s="175">
        <f t="shared" si="8"/>
        <v>0</v>
      </c>
      <c r="N55" s="175">
        <f t="shared" si="8"/>
        <v>3779</v>
      </c>
      <c r="O55" s="175">
        <f t="shared" si="8"/>
        <v>0</v>
      </c>
      <c r="P55" s="175">
        <f t="shared" si="8"/>
        <v>0</v>
      </c>
      <c r="Q55" s="175">
        <f t="shared" si="8"/>
        <v>860</v>
      </c>
      <c r="R55" s="175">
        <f t="shared" si="8"/>
        <v>0</v>
      </c>
      <c r="S55" s="175">
        <f t="shared" si="8"/>
        <v>0</v>
      </c>
      <c r="T55" s="175">
        <f t="shared" si="8"/>
        <v>0</v>
      </c>
      <c r="U55" s="175">
        <f t="shared" si="8"/>
        <v>0</v>
      </c>
      <c r="V55" s="175">
        <f t="shared" si="8"/>
        <v>0</v>
      </c>
      <c r="W55" s="188">
        <f t="shared" si="8"/>
        <v>0</v>
      </c>
    </row>
    <row r="56" spans="1:23" ht="13.5">
      <c r="A56" s="162" t="s">
        <v>1434</v>
      </c>
      <c r="B56" s="174">
        <f t="shared" si="7"/>
        <v>1172</v>
      </c>
      <c r="C56" s="174"/>
      <c r="D56" s="174"/>
      <c r="E56" s="174"/>
      <c r="F56" s="174"/>
      <c r="G56" s="174"/>
      <c r="H56" s="174"/>
      <c r="I56" s="174"/>
      <c r="J56" s="174"/>
      <c r="K56" s="174">
        <v>197</v>
      </c>
      <c r="L56" s="174"/>
      <c r="M56" s="174"/>
      <c r="N56" s="174">
        <v>945</v>
      </c>
      <c r="O56" s="174"/>
      <c r="P56" s="174"/>
      <c r="Q56" s="174">
        <v>30</v>
      </c>
      <c r="R56" s="174"/>
      <c r="S56" s="174"/>
      <c r="T56" s="174"/>
      <c r="U56" s="174"/>
      <c r="V56" s="174"/>
      <c r="W56" s="159"/>
    </row>
    <row r="57" spans="1:23" ht="13.5">
      <c r="A57" s="162" t="s">
        <v>1435</v>
      </c>
      <c r="B57" s="174">
        <f t="shared" si="7"/>
        <v>843</v>
      </c>
      <c r="C57" s="174"/>
      <c r="D57" s="174"/>
      <c r="E57" s="174"/>
      <c r="F57" s="174"/>
      <c r="G57" s="174"/>
      <c r="H57" s="174"/>
      <c r="I57" s="174"/>
      <c r="J57" s="174"/>
      <c r="K57" s="174">
        <v>160</v>
      </c>
      <c r="L57" s="174"/>
      <c r="M57" s="174"/>
      <c r="N57" s="174">
        <v>653</v>
      </c>
      <c r="O57" s="174"/>
      <c r="P57" s="174"/>
      <c r="Q57" s="174">
        <v>30</v>
      </c>
      <c r="R57" s="174"/>
      <c r="S57" s="174"/>
      <c r="T57" s="174"/>
      <c r="U57" s="174"/>
      <c r="V57" s="174"/>
      <c r="W57" s="159"/>
    </row>
    <row r="58" spans="1:23" ht="13.5">
      <c r="A58" s="162" t="s">
        <v>1436</v>
      </c>
      <c r="B58" s="174">
        <f t="shared" si="7"/>
        <v>507</v>
      </c>
      <c r="C58" s="174"/>
      <c r="D58" s="174"/>
      <c r="E58" s="174"/>
      <c r="F58" s="174"/>
      <c r="G58" s="174"/>
      <c r="H58" s="174"/>
      <c r="I58" s="174"/>
      <c r="J58" s="174"/>
      <c r="K58" s="186">
        <v>151</v>
      </c>
      <c r="L58" s="186"/>
      <c r="M58" s="186"/>
      <c r="N58" s="186">
        <v>326</v>
      </c>
      <c r="O58" s="186"/>
      <c r="P58" s="186"/>
      <c r="Q58" s="186">
        <v>30</v>
      </c>
      <c r="R58" s="174"/>
      <c r="S58" s="174"/>
      <c r="T58" s="174"/>
      <c r="U58" s="174"/>
      <c r="V58" s="174"/>
      <c r="W58" s="159"/>
    </row>
    <row r="59" spans="1:23" ht="13.5">
      <c r="A59" s="162" t="s">
        <v>1437</v>
      </c>
      <c r="B59" s="174">
        <f t="shared" si="7"/>
        <v>625</v>
      </c>
      <c r="C59" s="176"/>
      <c r="D59" s="176"/>
      <c r="E59" s="176"/>
      <c r="F59" s="176"/>
      <c r="G59" s="176"/>
      <c r="H59" s="176"/>
      <c r="I59" s="176"/>
      <c r="J59" s="176"/>
      <c r="K59" s="176">
        <v>151</v>
      </c>
      <c r="L59" s="176">
        <v>2</v>
      </c>
      <c r="M59" s="176"/>
      <c r="N59" s="176">
        <v>372</v>
      </c>
      <c r="O59" s="176"/>
      <c r="P59" s="176"/>
      <c r="Q59" s="176">
        <v>100</v>
      </c>
      <c r="R59" s="176"/>
      <c r="S59" s="176"/>
      <c r="T59" s="176"/>
      <c r="U59" s="176"/>
      <c r="V59" s="176"/>
      <c r="W59" s="166"/>
    </row>
    <row r="60" spans="1:23" ht="13.5">
      <c r="A60" s="162" t="s">
        <v>1438</v>
      </c>
      <c r="B60" s="174">
        <f t="shared" si="7"/>
        <v>558</v>
      </c>
      <c r="C60" s="174"/>
      <c r="D60" s="174"/>
      <c r="E60" s="174"/>
      <c r="F60" s="174"/>
      <c r="G60" s="174"/>
      <c r="H60" s="174"/>
      <c r="I60" s="174"/>
      <c r="J60" s="174"/>
      <c r="K60" s="186">
        <v>190</v>
      </c>
      <c r="L60" s="186"/>
      <c r="M60" s="174"/>
      <c r="N60" s="186">
        <v>368</v>
      </c>
      <c r="O60" s="174"/>
      <c r="P60" s="174"/>
      <c r="Q60" s="186"/>
      <c r="R60" s="174"/>
      <c r="S60" s="174"/>
      <c r="T60" s="174"/>
      <c r="U60" s="174"/>
      <c r="V60" s="174"/>
      <c r="W60" s="159"/>
    </row>
    <row r="61" spans="1:23" ht="13.5">
      <c r="A61" s="162" t="s">
        <v>1439</v>
      </c>
      <c r="B61" s="174">
        <f t="shared" si="7"/>
        <v>5233</v>
      </c>
      <c r="C61" s="174"/>
      <c r="D61" s="174"/>
      <c r="E61" s="174"/>
      <c r="F61" s="174"/>
      <c r="G61" s="174"/>
      <c r="H61" s="174"/>
      <c r="I61" s="174"/>
      <c r="J61" s="174"/>
      <c r="K61" s="186">
        <v>124</v>
      </c>
      <c r="L61" s="186">
        <v>3846</v>
      </c>
      <c r="M61" s="174"/>
      <c r="N61" s="186">
        <v>763</v>
      </c>
      <c r="O61" s="174"/>
      <c r="P61" s="174"/>
      <c r="Q61" s="186">
        <v>500</v>
      </c>
      <c r="R61" s="174"/>
      <c r="S61" s="174"/>
      <c r="T61" s="174"/>
      <c r="U61" s="174"/>
      <c r="V61" s="174"/>
      <c r="W61" s="159"/>
    </row>
    <row r="62" spans="1:23" ht="13.5">
      <c r="A62" s="162" t="s">
        <v>1440</v>
      </c>
      <c r="B62" s="174">
        <f t="shared" si="7"/>
        <v>674</v>
      </c>
      <c r="C62" s="176"/>
      <c r="D62" s="176"/>
      <c r="E62" s="176"/>
      <c r="F62" s="176"/>
      <c r="G62" s="176"/>
      <c r="H62" s="176"/>
      <c r="I62" s="176"/>
      <c r="J62" s="176"/>
      <c r="K62" s="176">
        <v>150</v>
      </c>
      <c r="L62" s="176">
        <v>2</v>
      </c>
      <c r="M62" s="176"/>
      <c r="N62" s="176">
        <v>352</v>
      </c>
      <c r="O62" s="176"/>
      <c r="P62" s="176"/>
      <c r="Q62" s="176">
        <v>170</v>
      </c>
      <c r="R62" s="176"/>
      <c r="S62" s="176"/>
      <c r="T62" s="176"/>
      <c r="U62" s="176"/>
      <c r="V62" s="176"/>
      <c r="W62" s="166"/>
    </row>
    <row r="63" spans="1:23" ht="13.5">
      <c r="A63" s="158" t="s">
        <v>1441</v>
      </c>
      <c r="B63" s="166">
        <f>B64+B65</f>
        <v>15524</v>
      </c>
      <c r="C63" s="166">
        <f aca="true" t="shared" si="9" ref="C63:W63">C64+C65</f>
        <v>6</v>
      </c>
      <c r="D63" s="166">
        <f t="shared" si="9"/>
        <v>0</v>
      </c>
      <c r="E63" s="166">
        <f t="shared" si="9"/>
        <v>0</v>
      </c>
      <c r="F63" s="166">
        <f t="shared" si="9"/>
        <v>0</v>
      </c>
      <c r="G63" s="166">
        <f t="shared" si="9"/>
        <v>0</v>
      </c>
      <c r="H63" s="166">
        <f t="shared" si="9"/>
        <v>0</v>
      </c>
      <c r="I63" s="166">
        <f t="shared" si="9"/>
        <v>0</v>
      </c>
      <c r="J63" s="166">
        <f t="shared" si="9"/>
        <v>0</v>
      </c>
      <c r="K63" s="166">
        <f t="shared" si="9"/>
        <v>863</v>
      </c>
      <c r="L63" s="166">
        <f t="shared" si="9"/>
        <v>8749</v>
      </c>
      <c r="M63" s="166">
        <f t="shared" si="9"/>
        <v>0</v>
      </c>
      <c r="N63" s="166">
        <f t="shared" si="9"/>
        <v>2856</v>
      </c>
      <c r="O63" s="166">
        <f t="shared" si="9"/>
        <v>0</v>
      </c>
      <c r="P63" s="166">
        <f t="shared" si="9"/>
        <v>0</v>
      </c>
      <c r="Q63" s="166">
        <f t="shared" si="9"/>
        <v>2300</v>
      </c>
      <c r="R63" s="166">
        <f t="shared" si="9"/>
        <v>0</v>
      </c>
      <c r="S63" s="166">
        <f t="shared" si="9"/>
        <v>0</v>
      </c>
      <c r="T63" s="166">
        <f t="shared" si="9"/>
        <v>0</v>
      </c>
      <c r="U63" s="166">
        <f t="shared" si="9"/>
        <v>0</v>
      </c>
      <c r="V63" s="166">
        <f t="shared" si="9"/>
        <v>750</v>
      </c>
      <c r="W63" s="166">
        <f t="shared" si="9"/>
        <v>0</v>
      </c>
    </row>
    <row r="64" spans="1:23" ht="13.5">
      <c r="A64" s="162" t="s">
        <v>1391</v>
      </c>
      <c r="B64" s="166">
        <f>SUM(C64:W64)</f>
        <v>1093</v>
      </c>
      <c r="C64" s="166">
        <v>6</v>
      </c>
      <c r="D64" s="166"/>
      <c r="E64" s="166"/>
      <c r="F64" s="166"/>
      <c r="G64" s="166"/>
      <c r="H64" s="166"/>
      <c r="I64" s="166"/>
      <c r="J64" s="166"/>
      <c r="K64" s="166">
        <v>337</v>
      </c>
      <c r="L64" s="166"/>
      <c r="M64" s="166"/>
      <c r="N64" s="166"/>
      <c r="O64" s="166"/>
      <c r="P64" s="166"/>
      <c r="Q64" s="166"/>
      <c r="R64" s="166"/>
      <c r="S64" s="166"/>
      <c r="T64" s="166"/>
      <c r="U64" s="166"/>
      <c r="V64" s="166">
        <v>750</v>
      </c>
      <c r="W64" s="166"/>
    </row>
    <row r="65" spans="1:23" ht="13.5">
      <c r="A65" s="162" t="s">
        <v>1394</v>
      </c>
      <c r="B65" s="166">
        <f>SUM(B66:B69)</f>
        <v>14431</v>
      </c>
      <c r="C65" s="166">
        <f aca="true" t="shared" si="10" ref="C65:W65">SUM(C66:C69)</f>
        <v>0</v>
      </c>
      <c r="D65" s="166">
        <f t="shared" si="10"/>
        <v>0</v>
      </c>
      <c r="E65" s="166">
        <f t="shared" si="10"/>
        <v>0</v>
      </c>
      <c r="F65" s="166">
        <f t="shared" si="10"/>
        <v>0</v>
      </c>
      <c r="G65" s="166">
        <f t="shared" si="10"/>
        <v>0</v>
      </c>
      <c r="H65" s="166">
        <f t="shared" si="10"/>
        <v>0</v>
      </c>
      <c r="I65" s="166">
        <f t="shared" si="10"/>
        <v>0</v>
      </c>
      <c r="J65" s="166">
        <f t="shared" si="10"/>
        <v>0</v>
      </c>
      <c r="K65" s="166">
        <f t="shared" si="10"/>
        <v>526</v>
      </c>
      <c r="L65" s="166">
        <f t="shared" si="10"/>
        <v>8749</v>
      </c>
      <c r="M65" s="166">
        <f t="shared" si="10"/>
        <v>0</v>
      </c>
      <c r="N65" s="166">
        <f t="shared" si="10"/>
        <v>2856</v>
      </c>
      <c r="O65" s="166">
        <f t="shared" si="10"/>
        <v>0</v>
      </c>
      <c r="P65" s="166">
        <f t="shared" si="10"/>
        <v>0</v>
      </c>
      <c r="Q65" s="166">
        <f t="shared" si="10"/>
        <v>2300</v>
      </c>
      <c r="R65" s="166">
        <f t="shared" si="10"/>
        <v>0</v>
      </c>
      <c r="S65" s="166">
        <f t="shared" si="10"/>
        <v>0</v>
      </c>
      <c r="T65" s="166">
        <f t="shared" si="10"/>
        <v>0</v>
      </c>
      <c r="U65" s="166">
        <f t="shared" si="10"/>
        <v>0</v>
      </c>
      <c r="V65" s="166">
        <f t="shared" si="10"/>
        <v>0</v>
      </c>
      <c r="W65" s="166">
        <f t="shared" si="10"/>
        <v>0</v>
      </c>
    </row>
    <row r="66" spans="1:23" ht="13.5">
      <c r="A66" s="162" t="s">
        <v>1442</v>
      </c>
      <c r="B66" s="166">
        <v>2983</v>
      </c>
      <c r="C66" s="166"/>
      <c r="D66" s="166"/>
      <c r="E66" s="166"/>
      <c r="F66" s="166"/>
      <c r="G66" s="166"/>
      <c r="H66" s="166"/>
      <c r="I66" s="166"/>
      <c r="J66" s="166"/>
      <c r="K66" s="179">
        <v>120</v>
      </c>
      <c r="L66" s="166">
        <v>700</v>
      </c>
      <c r="M66" s="166"/>
      <c r="N66" s="166">
        <v>1654</v>
      </c>
      <c r="O66" s="166"/>
      <c r="P66" s="179"/>
      <c r="Q66" s="166">
        <v>509</v>
      </c>
      <c r="R66" s="166"/>
      <c r="S66" s="166"/>
      <c r="T66" s="166"/>
      <c r="U66" s="166"/>
      <c r="V66" s="166"/>
      <c r="W66" s="166"/>
    </row>
    <row r="67" spans="1:23" ht="13.5">
      <c r="A67" s="162" t="s">
        <v>1443</v>
      </c>
      <c r="B67" s="166">
        <v>1765</v>
      </c>
      <c r="C67" s="166"/>
      <c r="D67" s="166"/>
      <c r="E67" s="166"/>
      <c r="F67" s="166"/>
      <c r="G67" s="166"/>
      <c r="H67" s="166"/>
      <c r="I67" s="166"/>
      <c r="J67" s="166"/>
      <c r="K67" s="179">
        <v>84</v>
      </c>
      <c r="L67" s="166"/>
      <c r="M67" s="166"/>
      <c r="N67" s="166"/>
      <c r="O67" s="166"/>
      <c r="P67" s="179"/>
      <c r="Q67" s="166">
        <v>1681</v>
      </c>
      <c r="R67" s="166"/>
      <c r="S67" s="166"/>
      <c r="T67" s="166"/>
      <c r="U67" s="166"/>
      <c r="V67" s="166"/>
      <c r="W67" s="166"/>
    </row>
    <row r="68" spans="1:23" ht="13.5">
      <c r="A68" s="162" t="s">
        <v>1444</v>
      </c>
      <c r="B68" s="166">
        <v>8960</v>
      </c>
      <c r="C68" s="166"/>
      <c r="D68" s="166"/>
      <c r="E68" s="166"/>
      <c r="F68" s="166"/>
      <c r="G68" s="166"/>
      <c r="H68" s="166"/>
      <c r="I68" s="166"/>
      <c r="J68" s="166"/>
      <c r="K68" s="179">
        <v>247</v>
      </c>
      <c r="L68" s="166">
        <v>8049</v>
      </c>
      <c r="M68" s="166"/>
      <c r="N68" s="166">
        <v>554</v>
      </c>
      <c r="O68" s="166"/>
      <c r="P68" s="179"/>
      <c r="Q68" s="166">
        <v>110</v>
      </c>
      <c r="R68" s="166"/>
      <c r="S68" s="166"/>
      <c r="T68" s="166"/>
      <c r="U68" s="166"/>
      <c r="V68" s="166"/>
      <c r="W68" s="166"/>
    </row>
    <row r="69" spans="1:23" ht="13.5">
      <c r="A69" s="189" t="s">
        <v>1445</v>
      </c>
      <c r="B69" s="166">
        <v>723</v>
      </c>
      <c r="C69" s="166"/>
      <c r="D69" s="166"/>
      <c r="E69" s="166"/>
      <c r="F69" s="166"/>
      <c r="G69" s="166"/>
      <c r="H69" s="166"/>
      <c r="I69" s="166"/>
      <c r="J69" s="166"/>
      <c r="K69" s="179">
        <v>75</v>
      </c>
      <c r="L69" s="166"/>
      <c r="M69" s="166"/>
      <c r="N69" s="166">
        <v>648</v>
      </c>
      <c r="O69" s="166"/>
      <c r="P69" s="179"/>
      <c r="Q69" s="166"/>
      <c r="R69" s="166"/>
      <c r="S69" s="166"/>
      <c r="T69" s="166"/>
      <c r="U69" s="166"/>
      <c r="V69" s="166"/>
      <c r="W69" s="166"/>
    </row>
    <row r="70" spans="1:23" ht="13.5">
      <c r="A70" s="158" t="s">
        <v>1446</v>
      </c>
      <c r="B70" s="190">
        <f aca="true" t="shared" si="11" ref="B70:B82">SUM(C70:W70)</f>
        <v>16871</v>
      </c>
      <c r="C70" s="190">
        <f>SUM(C71:C72)</f>
        <v>15</v>
      </c>
      <c r="D70" s="190">
        <f aca="true" t="shared" si="12" ref="D70:W70">SUM(D71:D72)</f>
        <v>0</v>
      </c>
      <c r="E70" s="190">
        <f t="shared" si="12"/>
        <v>200</v>
      </c>
      <c r="F70" s="190">
        <f t="shared" si="12"/>
        <v>0</v>
      </c>
      <c r="G70" s="190">
        <f t="shared" si="12"/>
        <v>0</v>
      </c>
      <c r="H70" s="190">
        <f t="shared" si="12"/>
        <v>0</v>
      </c>
      <c r="I70" s="190">
        <f t="shared" si="12"/>
        <v>0</v>
      </c>
      <c r="J70" s="190">
        <f t="shared" si="12"/>
        <v>0</v>
      </c>
      <c r="K70" s="190">
        <f t="shared" si="12"/>
        <v>1753</v>
      </c>
      <c r="L70" s="190">
        <f t="shared" si="12"/>
        <v>181</v>
      </c>
      <c r="M70" s="190">
        <f t="shared" si="12"/>
        <v>0</v>
      </c>
      <c r="N70" s="190">
        <f t="shared" si="12"/>
        <v>7157</v>
      </c>
      <c r="O70" s="190">
        <f t="shared" si="12"/>
        <v>0</v>
      </c>
      <c r="P70" s="190">
        <f t="shared" si="12"/>
        <v>3425</v>
      </c>
      <c r="Q70" s="190">
        <f t="shared" si="12"/>
        <v>2260</v>
      </c>
      <c r="R70" s="190">
        <f t="shared" si="12"/>
        <v>0</v>
      </c>
      <c r="S70" s="190">
        <f t="shared" si="12"/>
        <v>0</v>
      </c>
      <c r="T70" s="190">
        <f t="shared" si="12"/>
        <v>0</v>
      </c>
      <c r="U70" s="190">
        <f t="shared" si="12"/>
        <v>0</v>
      </c>
      <c r="V70" s="190">
        <f t="shared" si="12"/>
        <v>1880</v>
      </c>
      <c r="W70" s="190">
        <f t="shared" si="12"/>
        <v>0</v>
      </c>
    </row>
    <row r="71" spans="1:23" ht="13.5">
      <c r="A71" s="162" t="s">
        <v>1411</v>
      </c>
      <c r="B71" s="190">
        <f t="shared" si="11"/>
        <v>2188</v>
      </c>
      <c r="C71" s="190"/>
      <c r="D71" s="190"/>
      <c r="E71" s="190">
        <v>200</v>
      </c>
      <c r="F71" s="190"/>
      <c r="G71" s="190"/>
      <c r="H71" s="190"/>
      <c r="I71" s="190"/>
      <c r="J71" s="190"/>
      <c r="K71" s="190">
        <v>73</v>
      </c>
      <c r="L71" s="190"/>
      <c r="M71" s="190"/>
      <c r="N71" s="190"/>
      <c r="O71" s="190"/>
      <c r="P71" s="190">
        <v>35</v>
      </c>
      <c r="Q71" s="190"/>
      <c r="R71" s="190"/>
      <c r="S71" s="190"/>
      <c r="T71" s="190"/>
      <c r="U71" s="190"/>
      <c r="V71" s="190">
        <v>1880</v>
      </c>
      <c r="W71" s="190"/>
    </row>
    <row r="72" spans="1:23" ht="13.5">
      <c r="A72" s="162" t="s">
        <v>1394</v>
      </c>
      <c r="B72" s="190">
        <f t="shared" si="11"/>
        <v>14683</v>
      </c>
      <c r="C72" s="190">
        <f>SUM(C73:C81)</f>
        <v>15</v>
      </c>
      <c r="D72" s="190">
        <f aca="true" t="shared" si="13" ref="D72:W72">SUM(D73:D81)</f>
        <v>0</v>
      </c>
      <c r="E72" s="190">
        <f t="shared" si="13"/>
        <v>0</v>
      </c>
      <c r="F72" s="190">
        <f t="shared" si="13"/>
        <v>0</v>
      </c>
      <c r="G72" s="190">
        <f t="shared" si="13"/>
        <v>0</v>
      </c>
      <c r="H72" s="190">
        <f t="shared" si="13"/>
        <v>0</v>
      </c>
      <c r="I72" s="190">
        <f t="shared" si="13"/>
        <v>0</v>
      </c>
      <c r="J72" s="190">
        <f t="shared" si="13"/>
        <v>0</v>
      </c>
      <c r="K72" s="190">
        <f t="shared" si="13"/>
        <v>1680</v>
      </c>
      <c r="L72" s="190">
        <f t="shared" si="13"/>
        <v>181</v>
      </c>
      <c r="M72" s="190">
        <f t="shared" si="13"/>
        <v>0</v>
      </c>
      <c r="N72" s="190">
        <f t="shared" si="13"/>
        <v>7157</v>
      </c>
      <c r="O72" s="190">
        <f t="shared" si="13"/>
        <v>0</v>
      </c>
      <c r="P72" s="190">
        <f t="shared" si="13"/>
        <v>3390</v>
      </c>
      <c r="Q72" s="190">
        <f t="shared" si="13"/>
        <v>2260</v>
      </c>
      <c r="R72" s="190">
        <f t="shared" si="13"/>
        <v>0</v>
      </c>
      <c r="S72" s="190">
        <f t="shared" si="13"/>
        <v>0</v>
      </c>
      <c r="T72" s="190">
        <f t="shared" si="13"/>
        <v>0</v>
      </c>
      <c r="U72" s="190">
        <f t="shared" si="13"/>
        <v>0</v>
      </c>
      <c r="V72" s="190">
        <f t="shared" si="13"/>
        <v>0</v>
      </c>
      <c r="W72" s="190">
        <f t="shared" si="13"/>
        <v>0</v>
      </c>
    </row>
    <row r="73" spans="1:23" ht="13.5">
      <c r="A73" s="162" t="s">
        <v>1447</v>
      </c>
      <c r="B73" s="190">
        <f t="shared" si="11"/>
        <v>1733.6</v>
      </c>
      <c r="C73" s="190">
        <v>1.3</v>
      </c>
      <c r="D73" s="190"/>
      <c r="E73" s="190"/>
      <c r="F73" s="190"/>
      <c r="G73" s="190"/>
      <c r="H73" s="190"/>
      <c r="I73" s="190"/>
      <c r="J73" s="190"/>
      <c r="K73" s="190">
        <v>200</v>
      </c>
      <c r="L73" s="190"/>
      <c r="M73" s="190"/>
      <c r="N73" s="190">
        <v>1532.3</v>
      </c>
      <c r="O73" s="190"/>
      <c r="P73" s="190"/>
      <c r="Q73" s="190"/>
      <c r="R73" s="190"/>
      <c r="S73" s="190"/>
      <c r="T73" s="190"/>
      <c r="U73" s="190"/>
      <c r="V73" s="190"/>
      <c r="W73" s="190"/>
    </row>
    <row r="74" spans="1:23" ht="13.5">
      <c r="A74" s="162" t="s">
        <v>1448</v>
      </c>
      <c r="B74" s="190">
        <f t="shared" si="11"/>
        <v>639.7</v>
      </c>
      <c r="C74" s="190">
        <v>1.3</v>
      </c>
      <c r="D74" s="190"/>
      <c r="E74" s="190"/>
      <c r="F74" s="190"/>
      <c r="G74" s="190"/>
      <c r="H74" s="190"/>
      <c r="I74" s="190"/>
      <c r="J74" s="190"/>
      <c r="K74" s="190">
        <v>200</v>
      </c>
      <c r="L74" s="190"/>
      <c r="M74" s="190"/>
      <c r="N74" s="190">
        <v>438.4</v>
      </c>
      <c r="O74" s="190"/>
      <c r="P74" s="190"/>
      <c r="Q74" s="190"/>
      <c r="R74" s="190"/>
      <c r="S74" s="190"/>
      <c r="T74" s="190"/>
      <c r="U74" s="190"/>
      <c r="V74" s="190"/>
      <c r="W74" s="190"/>
    </row>
    <row r="75" spans="1:23" ht="13.5">
      <c r="A75" s="162" t="s">
        <v>1449</v>
      </c>
      <c r="B75" s="190">
        <f t="shared" si="11"/>
        <v>7353.3</v>
      </c>
      <c r="C75" s="190">
        <v>6</v>
      </c>
      <c r="D75" s="190"/>
      <c r="E75" s="190"/>
      <c r="F75" s="190"/>
      <c r="G75" s="190"/>
      <c r="H75" s="190"/>
      <c r="I75" s="190"/>
      <c r="J75" s="190"/>
      <c r="K75" s="190">
        <v>350</v>
      </c>
      <c r="L75" s="190"/>
      <c r="M75" s="190"/>
      <c r="N75" s="190">
        <v>1527.3</v>
      </c>
      <c r="O75" s="190"/>
      <c r="P75" s="190">
        <v>3210</v>
      </c>
      <c r="Q75" s="190">
        <v>2260</v>
      </c>
      <c r="R75" s="190"/>
      <c r="S75" s="190"/>
      <c r="T75" s="190"/>
      <c r="U75" s="190"/>
      <c r="V75" s="190"/>
      <c r="W75" s="190"/>
    </row>
    <row r="76" spans="1:23" ht="13.5">
      <c r="A76" s="162" t="s">
        <v>1450</v>
      </c>
      <c r="B76" s="190">
        <f t="shared" si="11"/>
        <v>1254.0500000000002</v>
      </c>
      <c r="C76" s="190">
        <v>1.65</v>
      </c>
      <c r="D76" s="190"/>
      <c r="E76" s="190"/>
      <c r="F76" s="190"/>
      <c r="G76" s="190"/>
      <c r="H76" s="190"/>
      <c r="I76" s="190"/>
      <c r="J76" s="190"/>
      <c r="K76" s="190">
        <v>250</v>
      </c>
      <c r="L76" s="190">
        <v>181</v>
      </c>
      <c r="M76" s="190"/>
      <c r="N76" s="190">
        <v>821.4000000000001</v>
      </c>
      <c r="O76" s="190"/>
      <c r="P76" s="190"/>
      <c r="Q76" s="190"/>
      <c r="R76" s="190"/>
      <c r="S76" s="190"/>
      <c r="T76" s="190"/>
      <c r="U76" s="190"/>
      <c r="V76" s="190"/>
      <c r="W76" s="190"/>
    </row>
    <row r="77" spans="1:23" ht="13.5">
      <c r="A77" s="162" t="s">
        <v>1451</v>
      </c>
      <c r="B77" s="190">
        <f t="shared" si="11"/>
        <v>1586.8</v>
      </c>
      <c r="C77" s="190">
        <v>1.5</v>
      </c>
      <c r="D77" s="190"/>
      <c r="E77" s="190"/>
      <c r="F77" s="190"/>
      <c r="G77" s="190"/>
      <c r="H77" s="190"/>
      <c r="I77" s="190"/>
      <c r="J77" s="190"/>
      <c r="K77" s="190">
        <v>200</v>
      </c>
      <c r="L77" s="190"/>
      <c r="M77" s="190"/>
      <c r="N77" s="190">
        <v>1385.3</v>
      </c>
      <c r="O77" s="190"/>
      <c r="P77" s="190"/>
      <c r="Q77" s="190"/>
      <c r="R77" s="190"/>
      <c r="S77" s="190"/>
      <c r="T77" s="190"/>
      <c r="U77" s="190"/>
      <c r="V77" s="190"/>
      <c r="W77" s="190"/>
    </row>
    <row r="78" spans="1:23" ht="13.5">
      <c r="A78" s="162" t="s">
        <v>1452</v>
      </c>
      <c r="B78" s="190">
        <f t="shared" si="11"/>
        <v>750.65</v>
      </c>
      <c r="C78" s="190">
        <v>2.25</v>
      </c>
      <c r="D78" s="190"/>
      <c r="E78" s="190"/>
      <c r="F78" s="190"/>
      <c r="G78" s="190"/>
      <c r="H78" s="190"/>
      <c r="I78" s="190"/>
      <c r="J78" s="190"/>
      <c r="K78" s="190">
        <v>280</v>
      </c>
      <c r="L78" s="190"/>
      <c r="M78" s="190"/>
      <c r="N78" s="190">
        <v>468.4</v>
      </c>
      <c r="O78" s="190"/>
      <c r="P78" s="190"/>
      <c r="Q78" s="190"/>
      <c r="R78" s="190"/>
      <c r="S78" s="190"/>
      <c r="T78" s="190"/>
      <c r="U78" s="190"/>
      <c r="V78" s="190"/>
      <c r="W78" s="190"/>
    </row>
    <row r="79" spans="1:23" ht="13.5">
      <c r="A79" s="162" t="s">
        <v>1453</v>
      </c>
      <c r="B79" s="190">
        <f t="shared" si="11"/>
        <v>1184.9</v>
      </c>
      <c r="C79" s="190">
        <v>1</v>
      </c>
      <c r="D79" s="190"/>
      <c r="E79" s="190"/>
      <c r="F79" s="190"/>
      <c r="G79" s="190"/>
      <c r="H79" s="190"/>
      <c r="I79" s="190"/>
      <c r="J79" s="190"/>
      <c r="K79" s="190">
        <v>200</v>
      </c>
      <c r="L79" s="190"/>
      <c r="M79" s="190"/>
      <c r="N79" s="190">
        <v>983.9000000000001</v>
      </c>
      <c r="O79" s="190"/>
      <c r="P79" s="190"/>
      <c r="Q79" s="190"/>
      <c r="R79" s="190"/>
      <c r="S79" s="190"/>
      <c r="T79" s="190"/>
      <c r="U79" s="190"/>
      <c r="V79" s="190"/>
      <c r="W79" s="190"/>
    </row>
    <row r="80" spans="1:23" ht="13.5">
      <c r="A80" s="162" t="s">
        <v>1454</v>
      </c>
      <c r="B80" s="190">
        <f t="shared" si="11"/>
        <v>180</v>
      </c>
      <c r="C80" s="190"/>
      <c r="D80" s="190"/>
      <c r="E80" s="190"/>
      <c r="F80" s="190"/>
      <c r="G80" s="190"/>
      <c r="H80" s="190"/>
      <c r="I80" s="190"/>
      <c r="J80" s="190"/>
      <c r="K80" s="197"/>
      <c r="L80" s="190"/>
      <c r="M80" s="190"/>
      <c r="N80" s="190"/>
      <c r="O80" s="190"/>
      <c r="P80" s="190">
        <v>180</v>
      </c>
      <c r="Q80" s="190"/>
      <c r="R80" s="190"/>
      <c r="S80" s="190"/>
      <c r="T80" s="190"/>
      <c r="U80" s="190"/>
      <c r="V80" s="190"/>
      <c r="W80" s="190"/>
    </row>
    <row r="81" spans="1:23" ht="13.5">
      <c r="A81" s="162" t="s">
        <v>1455</v>
      </c>
      <c r="B81" s="190">
        <f t="shared" si="11"/>
        <v>0</v>
      </c>
      <c r="C81" s="190"/>
      <c r="D81" s="190"/>
      <c r="E81" s="190"/>
      <c r="F81" s="190"/>
      <c r="G81" s="190"/>
      <c r="H81" s="190"/>
      <c r="I81" s="190"/>
      <c r="J81" s="190"/>
      <c r="K81" s="197"/>
      <c r="L81" s="190"/>
      <c r="M81" s="190"/>
      <c r="N81" s="190"/>
      <c r="O81" s="190"/>
      <c r="P81" s="197"/>
      <c r="Q81" s="190"/>
      <c r="R81" s="190"/>
      <c r="S81" s="190"/>
      <c r="T81" s="190"/>
      <c r="U81" s="190"/>
      <c r="V81" s="190"/>
      <c r="W81" s="190"/>
    </row>
    <row r="82" spans="1:23" ht="13.5">
      <c r="A82" s="158" t="s">
        <v>1456</v>
      </c>
      <c r="B82" s="159">
        <f t="shared" si="11"/>
        <v>10699</v>
      </c>
      <c r="C82" s="159">
        <f>SUM(C83:C85)</f>
        <v>14</v>
      </c>
      <c r="D82" s="159">
        <f aca="true" t="shared" si="14" ref="D82:W82">SUM(D83:D85)</f>
        <v>0</v>
      </c>
      <c r="E82" s="159">
        <f t="shared" si="14"/>
        <v>0</v>
      </c>
      <c r="F82" s="159">
        <f t="shared" si="14"/>
        <v>0</v>
      </c>
      <c r="G82" s="159">
        <f t="shared" si="14"/>
        <v>0</v>
      </c>
      <c r="H82" s="159">
        <f t="shared" si="14"/>
        <v>0</v>
      </c>
      <c r="I82" s="159">
        <f t="shared" si="14"/>
        <v>0</v>
      </c>
      <c r="J82" s="159">
        <f t="shared" si="14"/>
        <v>0</v>
      </c>
      <c r="K82" s="159">
        <f t="shared" si="14"/>
        <v>1920</v>
      </c>
      <c r="L82" s="159">
        <f t="shared" si="14"/>
        <v>1739</v>
      </c>
      <c r="M82" s="159">
        <f t="shared" si="14"/>
        <v>0</v>
      </c>
      <c r="N82" s="159">
        <f t="shared" si="14"/>
        <v>6246</v>
      </c>
      <c r="O82" s="159">
        <f t="shared" si="14"/>
        <v>0</v>
      </c>
      <c r="P82" s="159">
        <f t="shared" si="14"/>
        <v>0</v>
      </c>
      <c r="Q82" s="159">
        <f t="shared" si="14"/>
        <v>500</v>
      </c>
      <c r="R82" s="159">
        <f t="shared" si="14"/>
        <v>0</v>
      </c>
      <c r="S82" s="159">
        <f t="shared" si="14"/>
        <v>0</v>
      </c>
      <c r="T82" s="159">
        <f t="shared" si="14"/>
        <v>0</v>
      </c>
      <c r="U82" s="159">
        <f t="shared" si="14"/>
        <v>0</v>
      </c>
      <c r="V82" s="159">
        <f t="shared" si="14"/>
        <v>280</v>
      </c>
      <c r="W82" s="159">
        <f t="shared" si="14"/>
        <v>0</v>
      </c>
    </row>
    <row r="83" spans="1:23" ht="13.5">
      <c r="A83" s="162" t="s">
        <v>1391</v>
      </c>
      <c r="B83" s="159">
        <f aca="true" t="shared" si="15" ref="B83:B94">SUM(C83:W83)</f>
        <v>814</v>
      </c>
      <c r="C83" s="159">
        <v>14</v>
      </c>
      <c r="D83" s="159"/>
      <c r="E83" s="159"/>
      <c r="F83" s="159"/>
      <c r="G83" s="159"/>
      <c r="H83" s="159"/>
      <c r="I83" s="159"/>
      <c r="J83" s="159"/>
      <c r="K83" s="177">
        <v>300</v>
      </c>
      <c r="L83" s="159">
        <v>200</v>
      </c>
      <c r="M83" s="159"/>
      <c r="N83" s="159">
        <v>100</v>
      </c>
      <c r="O83" s="159"/>
      <c r="P83" s="177"/>
      <c r="Q83" s="159"/>
      <c r="R83" s="159"/>
      <c r="S83" s="159"/>
      <c r="T83" s="159"/>
      <c r="U83" s="159"/>
      <c r="V83" s="159">
        <v>200</v>
      </c>
      <c r="W83" s="159"/>
    </row>
    <row r="84" spans="1:23" ht="13.5">
      <c r="A84" s="165" t="s">
        <v>1457</v>
      </c>
      <c r="B84" s="159">
        <f t="shared" si="15"/>
        <v>518</v>
      </c>
      <c r="C84" s="159"/>
      <c r="D84" s="159"/>
      <c r="E84" s="159"/>
      <c r="F84" s="159"/>
      <c r="G84" s="159"/>
      <c r="H84" s="159"/>
      <c r="I84" s="159"/>
      <c r="J84" s="159"/>
      <c r="K84" s="177"/>
      <c r="L84" s="159"/>
      <c r="M84" s="159"/>
      <c r="N84" s="159">
        <v>518</v>
      </c>
      <c r="O84" s="159"/>
      <c r="P84" s="177"/>
      <c r="Q84" s="159"/>
      <c r="R84" s="159"/>
      <c r="S84" s="159"/>
      <c r="T84" s="159"/>
      <c r="U84" s="159"/>
      <c r="V84" s="159"/>
      <c r="W84" s="159"/>
    </row>
    <row r="85" spans="1:23" ht="13.5">
      <c r="A85" s="162" t="s">
        <v>1394</v>
      </c>
      <c r="B85" s="159">
        <f t="shared" si="15"/>
        <v>9367</v>
      </c>
      <c r="C85" s="166">
        <f>SUM(C86:C94)</f>
        <v>0</v>
      </c>
      <c r="D85" s="166">
        <f aca="true" t="shared" si="16" ref="D85:W85">SUM(D86:D94)</f>
        <v>0</v>
      </c>
      <c r="E85" s="166">
        <f t="shared" si="16"/>
        <v>0</v>
      </c>
      <c r="F85" s="166">
        <f t="shared" si="16"/>
        <v>0</v>
      </c>
      <c r="G85" s="166">
        <f t="shared" si="16"/>
        <v>0</v>
      </c>
      <c r="H85" s="166">
        <f t="shared" si="16"/>
        <v>0</v>
      </c>
      <c r="I85" s="166">
        <f t="shared" si="16"/>
        <v>0</v>
      </c>
      <c r="J85" s="166">
        <f t="shared" si="16"/>
        <v>0</v>
      </c>
      <c r="K85" s="166">
        <f t="shared" si="16"/>
        <v>1620</v>
      </c>
      <c r="L85" s="166">
        <f t="shared" si="16"/>
        <v>1539</v>
      </c>
      <c r="M85" s="166">
        <f t="shared" si="16"/>
        <v>0</v>
      </c>
      <c r="N85" s="166">
        <f t="shared" si="16"/>
        <v>5628</v>
      </c>
      <c r="O85" s="166">
        <f t="shared" si="16"/>
        <v>0</v>
      </c>
      <c r="P85" s="166">
        <f t="shared" si="16"/>
        <v>0</v>
      </c>
      <c r="Q85" s="166">
        <f t="shared" si="16"/>
        <v>500</v>
      </c>
      <c r="R85" s="166">
        <f t="shared" si="16"/>
        <v>0</v>
      </c>
      <c r="S85" s="166">
        <f t="shared" si="16"/>
        <v>0</v>
      </c>
      <c r="T85" s="166">
        <f t="shared" si="16"/>
        <v>0</v>
      </c>
      <c r="U85" s="166">
        <f t="shared" si="16"/>
        <v>0</v>
      </c>
      <c r="V85" s="166">
        <f t="shared" si="16"/>
        <v>80</v>
      </c>
      <c r="W85" s="166">
        <f t="shared" si="16"/>
        <v>0</v>
      </c>
    </row>
    <row r="86" spans="1:23" ht="13.5">
      <c r="A86" s="162" t="s">
        <v>1458</v>
      </c>
      <c r="B86" s="159">
        <f t="shared" si="15"/>
        <v>1164</v>
      </c>
      <c r="C86" s="166"/>
      <c r="D86" s="166"/>
      <c r="E86" s="166"/>
      <c r="F86" s="166"/>
      <c r="G86" s="166"/>
      <c r="H86" s="166"/>
      <c r="I86" s="166"/>
      <c r="J86" s="166"/>
      <c r="K86" s="179">
        <v>384</v>
      </c>
      <c r="L86" s="166"/>
      <c r="M86" s="166"/>
      <c r="N86" s="166">
        <v>780</v>
      </c>
      <c r="O86" s="166"/>
      <c r="P86" s="179"/>
      <c r="Q86" s="166"/>
      <c r="R86" s="166"/>
      <c r="S86" s="166"/>
      <c r="T86" s="166"/>
      <c r="U86" s="166"/>
      <c r="V86" s="166"/>
      <c r="W86" s="166"/>
    </row>
    <row r="87" spans="1:23" ht="13.5">
      <c r="A87" s="162" t="s">
        <v>1459</v>
      </c>
      <c r="B87" s="159">
        <f t="shared" si="15"/>
        <v>1315</v>
      </c>
      <c r="C87" s="166"/>
      <c r="D87" s="166"/>
      <c r="E87" s="166"/>
      <c r="F87" s="166"/>
      <c r="G87" s="166"/>
      <c r="H87" s="166"/>
      <c r="I87" s="166"/>
      <c r="J87" s="166"/>
      <c r="K87" s="179">
        <v>180</v>
      </c>
      <c r="L87" s="166"/>
      <c r="M87" s="166"/>
      <c r="N87" s="166">
        <v>1135</v>
      </c>
      <c r="O87" s="166"/>
      <c r="P87" s="179"/>
      <c r="Q87" s="166"/>
      <c r="R87" s="166"/>
      <c r="S87" s="166"/>
      <c r="T87" s="166"/>
      <c r="U87" s="166"/>
      <c r="V87" s="166"/>
      <c r="W87" s="166"/>
    </row>
    <row r="88" spans="1:23" ht="13.5">
      <c r="A88" s="162" t="s">
        <v>1460</v>
      </c>
      <c r="B88" s="159">
        <f t="shared" si="15"/>
        <v>801</v>
      </c>
      <c r="C88" s="166"/>
      <c r="D88" s="166"/>
      <c r="E88" s="166"/>
      <c r="F88" s="166"/>
      <c r="G88" s="166"/>
      <c r="H88" s="166"/>
      <c r="I88" s="166"/>
      <c r="J88" s="166"/>
      <c r="K88" s="179">
        <v>162</v>
      </c>
      <c r="L88" s="166"/>
      <c r="M88" s="166"/>
      <c r="N88" s="166">
        <v>639</v>
      </c>
      <c r="O88" s="166"/>
      <c r="P88" s="179"/>
      <c r="Q88" s="166"/>
      <c r="R88" s="166"/>
      <c r="S88" s="166"/>
      <c r="T88" s="166"/>
      <c r="U88" s="166"/>
      <c r="V88" s="166"/>
      <c r="W88" s="166"/>
    </row>
    <row r="89" spans="1:23" ht="13.5">
      <c r="A89" s="189" t="s">
        <v>1461</v>
      </c>
      <c r="B89" s="159">
        <f t="shared" si="15"/>
        <v>150</v>
      </c>
      <c r="C89" s="166"/>
      <c r="D89" s="166"/>
      <c r="E89" s="166"/>
      <c r="F89" s="166"/>
      <c r="G89" s="166"/>
      <c r="H89" s="166"/>
      <c r="I89" s="166"/>
      <c r="J89" s="166"/>
      <c r="K89" s="179">
        <v>150</v>
      </c>
      <c r="L89" s="166"/>
      <c r="M89" s="166"/>
      <c r="N89" s="166"/>
      <c r="O89" s="166"/>
      <c r="P89" s="179"/>
      <c r="Q89" s="166"/>
      <c r="R89" s="166"/>
      <c r="S89" s="166"/>
      <c r="T89" s="166"/>
      <c r="U89" s="166"/>
      <c r="V89" s="166"/>
      <c r="W89" s="166"/>
    </row>
    <row r="90" spans="1:23" ht="13.5">
      <c r="A90" s="162" t="s">
        <v>1462</v>
      </c>
      <c r="B90" s="159">
        <f t="shared" si="15"/>
        <v>794</v>
      </c>
      <c r="C90" s="166">
        <v>0</v>
      </c>
      <c r="D90" s="166">
        <v>0</v>
      </c>
      <c r="E90" s="166">
        <v>0</v>
      </c>
      <c r="F90" s="166">
        <v>0</v>
      </c>
      <c r="G90" s="166">
        <v>0</v>
      </c>
      <c r="H90" s="166">
        <v>0</v>
      </c>
      <c r="I90" s="166">
        <v>0</v>
      </c>
      <c r="J90" s="166">
        <v>0</v>
      </c>
      <c r="K90" s="179">
        <v>144</v>
      </c>
      <c r="L90" s="166">
        <v>0</v>
      </c>
      <c r="M90" s="166">
        <v>0</v>
      </c>
      <c r="N90" s="166">
        <v>650</v>
      </c>
      <c r="O90" s="166">
        <v>0</v>
      </c>
      <c r="P90" s="179">
        <v>0</v>
      </c>
      <c r="Q90" s="166">
        <v>0</v>
      </c>
      <c r="R90" s="166">
        <v>0</v>
      </c>
      <c r="S90" s="166">
        <v>0</v>
      </c>
      <c r="T90" s="166">
        <v>0</v>
      </c>
      <c r="U90" s="166">
        <v>0</v>
      </c>
      <c r="V90" s="166">
        <v>0</v>
      </c>
      <c r="W90" s="166">
        <v>0</v>
      </c>
    </row>
    <row r="91" spans="1:23" ht="13.5">
      <c r="A91" s="189" t="s">
        <v>1463</v>
      </c>
      <c r="B91" s="159">
        <f t="shared" si="15"/>
        <v>2508</v>
      </c>
      <c r="C91" s="166"/>
      <c r="D91" s="166"/>
      <c r="E91" s="166"/>
      <c r="F91" s="166"/>
      <c r="G91" s="166"/>
      <c r="H91" s="166"/>
      <c r="I91" s="166"/>
      <c r="J91" s="166"/>
      <c r="K91" s="179">
        <v>150</v>
      </c>
      <c r="L91" s="166">
        <v>1539</v>
      </c>
      <c r="M91" s="166"/>
      <c r="N91" s="166">
        <v>819</v>
      </c>
      <c r="O91" s="166"/>
      <c r="P91" s="179"/>
      <c r="Q91" s="166"/>
      <c r="R91" s="166"/>
      <c r="S91" s="166"/>
      <c r="T91" s="166"/>
      <c r="U91" s="166"/>
      <c r="V91" s="166"/>
      <c r="W91" s="166"/>
    </row>
    <row r="92" spans="1:23" ht="13.5">
      <c r="A92" s="189" t="s">
        <v>1464</v>
      </c>
      <c r="B92" s="159">
        <f t="shared" si="15"/>
        <v>980</v>
      </c>
      <c r="C92" s="166"/>
      <c r="D92" s="166"/>
      <c r="E92" s="166"/>
      <c r="F92" s="166"/>
      <c r="G92" s="166"/>
      <c r="H92" s="166"/>
      <c r="I92" s="166"/>
      <c r="J92" s="166"/>
      <c r="K92" s="179">
        <v>150</v>
      </c>
      <c r="L92" s="166"/>
      <c r="M92" s="166"/>
      <c r="N92" s="166">
        <v>750</v>
      </c>
      <c r="O92" s="166"/>
      <c r="P92" s="179"/>
      <c r="Q92" s="166"/>
      <c r="R92" s="166"/>
      <c r="S92" s="166"/>
      <c r="T92" s="166"/>
      <c r="U92" s="166"/>
      <c r="V92" s="166">
        <v>80</v>
      </c>
      <c r="W92" s="166"/>
    </row>
    <row r="93" spans="1:23" ht="13.5">
      <c r="A93" s="189" t="s">
        <v>1465</v>
      </c>
      <c r="B93" s="159">
        <f t="shared" si="15"/>
        <v>352</v>
      </c>
      <c r="C93" s="166"/>
      <c r="D93" s="166"/>
      <c r="E93" s="166"/>
      <c r="F93" s="166"/>
      <c r="G93" s="166"/>
      <c r="H93" s="166"/>
      <c r="I93" s="166"/>
      <c r="J93" s="166"/>
      <c r="K93" s="179">
        <v>150</v>
      </c>
      <c r="L93" s="166"/>
      <c r="M93" s="166"/>
      <c r="N93" s="166">
        <v>202</v>
      </c>
      <c r="O93" s="166"/>
      <c r="P93" s="179"/>
      <c r="Q93" s="166"/>
      <c r="R93" s="166"/>
      <c r="S93" s="166"/>
      <c r="T93" s="166"/>
      <c r="U93" s="166"/>
      <c r="V93" s="166"/>
      <c r="W93" s="166"/>
    </row>
    <row r="94" spans="1:23" ht="13.5">
      <c r="A94" s="189" t="s">
        <v>1466</v>
      </c>
      <c r="B94" s="159">
        <f t="shared" si="15"/>
        <v>1303</v>
      </c>
      <c r="C94" s="166"/>
      <c r="D94" s="166"/>
      <c r="E94" s="166"/>
      <c r="F94" s="166"/>
      <c r="G94" s="166"/>
      <c r="H94" s="166"/>
      <c r="I94" s="166"/>
      <c r="J94" s="166"/>
      <c r="K94" s="179">
        <v>150</v>
      </c>
      <c r="L94" s="166"/>
      <c r="M94" s="166"/>
      <c r="N94" s="166">
        <v>653</v>
      </c>
      <c r="O94" s="166"/>
      <c r="P94" s="179"/>
      <c r="Q94" s="166">
        <v>500</v>
      </c>
      <c r="R94" s="166"/>
      <c r="S94" s="166"/>
      <c r="T94" s="166"/>
      <c r="U94" s="166"/>
      <c r="V94" s="166"/>
      <c r="W94" s="166"/>
    </row>
    <row r="95" spans="1:23" ht="13.5">
      <c r="A95" s="158" t="s">
        <v>1527</v>
      </c>
      <c r="B95" s="191">
        <f aca="true" t="shared" si="17" ref="B95:W95">SUM(B96:B97)</f>
        <v>108282</v>
      </c>
      <c r="C95" s="191">
        <f t="shared" si="17"/>
        <v>18</v>
      </c>
      <c r="D95" s="191">
        <f t="shared" si="17"/>
        <v>0</v>
      </c>
      <c r="E95" s="191">
        <f t="shared" si="17"/>
        <v>0</v>
      </c>
      <c r="F95" s="191">
        <f t="shared" si="17"/>
        <v>0</v>
      </c>
      <c r="G95" s="191">
        <f t="shared" si="17"/>
        <v>0</v>
      </c>
      <c r="H95" s="191">
        <f t="shared" si="17"/>
        <v>0</v>
      </c>
      <c r="I95" s="191">
        <f t="shared" si="17"/>
        <v>0</v>
      </c>
      <c r="J95" s="191">
        <f t="shared" si="17"/>
        <v>0</v>
      </c>
      <c r="K95" s="191">
        <f t="shared" si="17"/>
        <v>2483</v>
      </c>
      <c r="L95" s="191">
        <f t="shared" si="17"/>
        <v>1669</v>
      </c>
      <c r="M95" s="191">
        <f t="shared" si="17"/>
        <v>0</v>
      </c>
      <c r="N95" s="191">
        <f t="shared" si="17"/>
        <v>6007</v>
      </c>
      <c r="O95" s="191">
        <f t="shared" si="17"/>
        <v>0</v>
      </c>
      <c r="P95" s="191">
        <f t="shared" si="17"/>
        <v>0</v>
      </c>
      <c r="Q95" s="191">
        <f t="shared" si="17"/>
        <v>2255</v>
      </c>
      <c r="R95" s="191">
        <f t="shared" si="17"/>
        <v>0</v>
      </c>
      <c r="S95" s="191">
        <f t="shared" si="17"/>
        <v>95000</v>
      </c>
      <c r="T95" s="191">
        <f t="shared" si="17"/>
        <v>0</v>
      </c>
      <c r="U95" s="191">
        <f t="shared" si="17"/>
        <v>0</v>
      </c>
      <c r="V95" s="191">
        <f t="shared" si="17"/>
        <v>850</v>
      </c>
      <c r="W95" s="191">
        <f t="shared" si="17"/>
        <v>0</v>
      </c>
    </row>
    <row r="96" spans="1:23" ht="13.5">
      <c r="A96" s="162" t="s">
        <v>1433</v>
      </c>
      <c r="B96" s="191">
        <f aca="true" t="shared" si="18" ref="B96:B106">SUM(C96:W96)</f>
        <v>27143</v>
      </c>
      <c r="C96" s="192">
        <v>18</v>
      </c>
      <c r="D96" s="192"/>
      <c r="E96" s="192"/>
      <c r="F96" s="192"/>
      <c r="G96" s="192"/>
      <c r="H96" s="192"/>
      <c r="I96" s="192"/>
      <c r="J96" s="192"/>
      <c r="K96" s="192">
        <v>542</v>
      </c>
      <c r="L96" s="192">
        <v>1620</v>
      </c>
      <c r="M96" s="192"/>
      <c r="N96" s="192"/>
      <c r="O96" s="192"/>
      <c r="P96" s="192"/>
      <c r="Q96" s="192">
        <v>1255</v>
      </c>
      <c r="R96" s="192"/>
      <c r="S96" s="192">
        <v>22858</v>
      </c>
      <c r="T96" s="192"/>
      <c r="U96" s="192"/>
      <c r="V96" s="192">
        <v>850</v>
      </c>
      <c r="W96" s="192"/>
    </row>
    <row r="97" spans="1:23" ht="13.5">
      <c r="A97" s="162" t="s">
        <v>1468</v>
      </c>
      <c r="B97" s="191">
        <f aca="true" t="shared" si="19" ref="B97:W97">SUM(B98:B106)</f>
        <v>81139</v>
      </c>
      <c r="C97" s="191">
        <f t="shared" si="19"/>
        <v>0</v>
      </c>
      <c r="D97" s="191">
        <f t="shared" si="19"/>
        <v>0</v>
      </c>
      <c r="E97" s="191">
        <f t="shared" si="19"/>
        <v>0</v>
      </c>
      <c r="F97" s="191">
        <f t="shared" si="19"/>
        <v>0</v>
      </c>
      <c r="G97" s="191">
        <f t="shared" si="19"/>
        <v>0</v>
      </c>
      <c r="H97" s="191">
        <f t="shared" si="19"/>
        <v>0</v>
      </c>
      <c r="I97" s="191">
        <f t="shared" si="19"/>
        <v>0</v>
      </c>
      <c r="J97" s="191">
        <f t="shared" si="19"/>
        <v>0</v>
      </c>
      <c r="K97" s="191">
        <f t="shared" si="19"/>
        <v>1941</v>
      </c>
      <c r="L97" s="191">
        <f t="shared" si="19"/>
        <v>49</v>
      </c>
      <c r="M97" s="191">
        <f t="shared" si="19"/>
        <v>0</v>
      </c>
      <c r="N97" s="191">
        <f t="shared" si="19"/>
        <v>6007</v>
      </c>
      <c r="O97" s="191">
        <f t="shared" si="19"/>
        <v>0</v>
      </c>
      <c r="P97" s="191">
        <f t="shared" si="19"/>
        <v>0</v>
      </c>
      <c r="Q97" s="191">
        <f t="shared" si="19"/>
        <v>1000</v>
      </c>
      <c r="R97" s="191">
        <f t="shared" si="19"/>
        <v>0</v>
      </c>
      <c r="S97" s="191">
        <f t="shared" si="19"/>
        <v>72142</v>
      </c>
      <c r="T97" s="191">
        <f t="shared" si="19"/>
        <v>0</v>
      </c>
      <c r="U97" s="191">
        <f t="shared" si="19"/>
        <v>0</v>
      </c>
      <c r="V97" s="191">
        <f t="shared" si="19"/>
        <v>0</v>
      </c>
      <c r="W97" s="191">
        <f t="shared" si="19"/>
        <v>0</v>
      </c>
    </row>
    <row r="98" spans="1:23" ht="13.5">
      <c r="A98" s="162" t="s">
        <v>1469</v>
      </c>
      <c r="B98" s="191">
        <f t="shared" si="18"/>
        <v>30495</v>
      </c>
      <c r="C98" s="192"/>
      <c r="D98" s="192"/>
      <c r="E98" s="192"/>
      <c r="F98" s="192"/>
      <c r="G98" s="192"/>
      <c r="H98" s="192"/>
      <c r="I98" s="192"/>
      <c r="J98" s="192"/>
      <c r="K98" s="192">
        <v>320</v>
      </c>
      <c r="L98" s="192"/>
      <c r="M98" s="192"/>
      <c r="N98" s="192">
        <v>1100</v>
      </c>
      <c r="O98" s="192"/>
      <c r="P98" s="192"/>
      <c r="Q98" s="192"/>
      <c r="R98" s="192"/>
      <c r="S98" s="192">
        <v>29075</v>
      </c>
      <c r="T98" s="192"/>
      <c r="U98" s="192"/>
      <c r="V98" s="192"/>
      <c r="W98" s="192"/>
    </row>
    <row r="99" spans="1:23" ht="13.5">
      <c r="A99" s="162" t="s">
        <v>1470</v>
      </c>
      <c r="B99" s="191">
        <f t="shared" si="18"/>
        <v>1172</v>
      </c>
      <c r="C99" s="192"/>
      <c r="D99" s="192"/>
      <c r="E99" s="192"/>
      <c r="F99" s="192"/>
      <c r="G99" s="192"/>
      <c r="H99" s="192"/>
      <c r="I99" s="192"/>
      <c r="J99" s="192"/>
      <c r="K99" s="192">
        <v>380</v>
      </c>
      <c r="L99" s="192"/>
      <c r="M99" s="192"/>
      <c r="N99" s="192">
        <v>792</v>
      </c>
      <c r="O99" s="192"/>
      <c r="P99" s="192"/>
      <c r="Q99" s="192"/>
      <c r="R99" s="192"/>
      <c r="S99" s="192"/>
      <c r="T99" s="192"/>
      <c r="U99" s="192"/>
      <c r="V99" s="192"/>
      <c r="W99" s="192"/>
    </row>
    <row r="100" spans="1:23" ht="13.5">
      <c r="A100" s="162" t="s">
        <v>1471</v>
      </c>
      <c r="B100" s="191">
        <f t="shared" si="18"/>
        <v>806</v>
      </c>
      <c r="C100" s="192">
        <v>0</v>
      </c>
      <c r="D100" s="192">
        <v>0</v>
      </c>
      <c r="E100" s="192">
        <v>0</v>
      </c>
      <c r="F100" s="192">
        <v>0</v>
      </c>
      <c r="G100" s="192">
        <v>0</v>
      </c>
      <c r="H100" s="192">
        <v>0</v>
      </c>
      <c r="I100" s="192">
        <v>0</v>
      </c>
      <c r="J100" s="192">
        <v>0</v>
      </c>
      <c r="K100" s="192">
        <v>190</v>
      </c>
      <c r="L100" s="192">
        <v>0</v>
      </c>
      <c r="M100" s="192">
        <v>0</v>
      </c>
      <c r="N100" s="192">
        <v>616</v>
      </c>
      <c r="O100" s="192">
        <v>0</v>
      </c>
      <c r="P100" s="192">
        <v>0</v>
      </c>
      <c r="Q100" s="192">
        <v>0</v>
      </c>
      <c r="R100" s="192">
        <v>0</v>
      </c>
      <c r="S100" s="192">
        <v>0</v>
      </c>
      <c r="T100" s="192">
        <v>0</v>
      </c>
      <c r="U100" s="192">
        <v>0</v>
      </c>
      <c r="V100" s="192">
        <v>0</v>
      </c>
      <c r="W100" s="192">
        <v>0</v>
      </c>
    </row>
    <row r="101" spans="1:23" ht="13.5">
      <c r="A101" s="162" t="s">
        <v>1472</v>
      </c>
      <c r="B101" s="191">
        <f t="shared" si="18"/>
        <v>807</v>
      </c>
      <c r="C101" s="192"/>
      <c r="D101" s="192"/>
      <c r="E101" s="192"/>
      <c r="F101" s="192"/>
      <c r="G101" s="192"/>
      <c r="H101" s="192"/>
      <c r="I101" s="192"/>
      <c r="J101" s="192"/>
      <c r="K101" s="192">
        <v>180</v>
      </c>
      <c r="L101" s="192"/>
      <c r="M101" s="192"/>
      <c r="N101" s="192">
        <v>627</v>
      </c>
      <c r="O101" s="192"/>
      <c r="P101" s="192"/>
      <c r="Q101" s="192"/>
      <c r="R101" s="192"/>
      <c r="S101" s="192"/>
      <c r="T101" s="192"/>
      <c r="U101" s="192"/>
      <c r="V101" s="192"/>
      <c r="W101" s="192"/>
    </row>
    <row r="102" spans="1:23" ht="13.5">
      <c r="A102" s="162" t="s">
        <v>1473</v>
      </c>
      <c r="B102" s="191">
        <f t="shared" si="18"/>
        <v>763</v>
      </c>
      <c r="C102" s="192"/>
      <c r="D102" s="192"/>
      <c r="E102" s="192"/>
      <c r="F102" s="192"/>
      <c r="G102" s="192"/>
      <c r="H102" s="192"/>
      <c r="I102" s="192"/>
      <c r="J102" s="192"/>
      <c r="K102" s="192">
        <v>188</v>
      </c>
      <c r="L102" s="192"/>
      <c r="M102" s="192"/>
      <c r="N102" s="192">
        <v>575</v>
      </c>
      <c r="O102" s="192"/>
      <c r="P102" s="192"/>
      <c r="Q102" s="192"/>
      <c r="R102" s="192"/>
      <c r="S102" s="192"/>
      <c r="T102" s="192"/>
      <c r="U102" s="192"/>
      <c r="V102" s="192"/>
      <c r="W102" s="192"/>
    </row>
    <row r="103" spans="1:23" ht="13.5">
      <c r="A103" s="162" t="s">
        <v>1474</v>
      </c>
      <c r="B103" s="191">
        <f t="shared" si="18"/>
        <v>35831</v>
      </c>
      <c r="C103" s="192"/>
      <c r="D103" s="192"/>
      <c r="E103" s="192"/>
      <c r="F103" s="192"/>
      <c r="G103" s="192"/>
      <c r="H103" s="192"/>
      <c r="I103" s="192"/>
      <c r="J103" s="192"/>
      <c r="K103" s="192">
        <v>181</v>
      </c>
      <c r="L103" s="192"/>
      <c r="M103" s="192"/>
      <c r="N103" s="192">
        <v>583</v>
      </c>
      <c r="O103" s="192"/>
      <c r="P103" s="192"/>
      <c r="Q103" s="192"/>
      <c r="R103" s="192"/>
      <c r="S103" s="192">
        <v>35067</v>
      </c>
      <c r="T103" s="192"/>
      <c r="U103" s="192"/>
      <c r="V103" s="192"/>
      <c r="W103" s="192"/>
    </row>
    <row r="104" spans="1:23" ht="13.5">
      <c r="A104" s="162" t="s">
        <v>1475</v>
      </c>
      <c r="B104" s="191">
        <f t="shared" si="18"/>
        <v>2648</v>
      </c>
      <c r="C104" s="192">
        <v>0</v>
      </c>
      <c r="D104" s="192">
        <v>0</v>
      </c>
      <c r="E104" s="192">
        <v>0</v>
      </c>
      <c r="F104" s="192">
        <v>0</v>
      </c>
      <c r="G104" s="192">
        <v>0</v>
      </c>
      <c r="H104" s="192">
        <v>0</v>
      </c>
      <c r="I104" s="192">
        <v>0</v>
      </c>
      <c r="J104" s="192">
        <v>0</v>
      </c>
      <c r="K104" s="192">
        <v>160</v>
      </c>
      <c r="L104" s="192">
        <v>37</v>
      </c>
      <c r="M104" s="192">
        <v>0</v>
      </c>
      <c r="N104" s="192">
        <v>823</v>
      </c>
      <c r="O104" s="192">
        <v>0</v>
      </c>
      <c r="P104" s="192">
        <v>0</v>
      </c>
      <c r="Q104" s="192">
        <v>500</v>
      </c>
      <c r="R104" s="192">
        <v>0</v>
      </c>
      <c r="S104" s="192">
        <v>1128</v>
      </c>
      <c r="T104" s="192">
        <v>0</v>
      </c>
      <c r="U104" s="192">
        <v>0</v>
      </c>
      <c r="V104" s="192">
        <v>0</v>
      </c>
      <c r="W104" s="192">
        <v>0</v>
      </c>
    </row>
    <row r="105" spans="1:23" ht="13.5">
      <c r="A105" s="162" t="s">
        <v>1476</v>
      </c>
      <c r="B105" s="191">
        <f t="shared" si="18"/>
        <v>7978</v>
      </c>
      <c r="C105" s="192"/>
      <c r="D105" s="192"/>
      <c r="E105" s="192"/>
      <c r="F105" s="192"/>
      <c r="G105" s="192"/>
      <c r="H105" s="192"/>
      <c r="I105" s="192"/>
      <c r="J105" s="192"/>
      <c r="K105" s="192">
        <v>182</v>
      </c>
      <c r="L105" s="192"/>
      <c r="M105" s="192"/>
      <c r="N105" s="192">
        <v>424</v>
      </c>
      <c r="O105" s="192"/>
      <c r="P105" s="192"/>
      <c r="Q105" s="192">
        <v>500</v>
      </c>
      <c r="R105" s="192"/>
      <c r="S105" s="192">
        <v>6872</v>
      </c>
      <c r="T105" s="192"/>
      <c r="U105" s="192"/>
      <c r="V105" s="192"/>
      <c r="W105" s="192"/>
    </row>
    <row r="106" spans="1:23" ht="13.5">
      <c r="A106" s="162" t="s">
        <v>1477</v>
      </c>
      <c r="B106" s="191">
        <f t="shared" si="18"/>
        <v>639</v>
      </c>
      <c r="C106" s="192"/>
      <c r="D106" s="192"/>
      <c r="E106" s="192"/>
      <c r="F106" s="192"/>
      <c r="G106" s="192"/>
      <c r="H106" s="192"/>
      <c r="I106" s="192"/>
      <c r="J106" s="192"/>
      <c r="K106" s="192">
        <v>160</v>
      </c>
      <c r="L106" s="192">
        <v>12</v>
      </c>
      <c r="M106" s="192"/>
      <c r="N106" s="192">
        <v>467</v>
      </c>
      <c r="O106" s="192"/>
      <c r="P106" s="192"/>
      <c r="Q106" s="192"/>
      <c r="R106" s="192"/>
      <c r="S106" s="192"/>
      <c r="T106" s="192"/>
      <c r="U106" s="192"/>
      <c r="V106" s="192"/>
      <c r="W106" s="192"/>
    </row>
    <row r="107" spans="1:23" ht="13.5">
      <c r="A107" s="158" t="s">
        <v>1478</v>
      </c>
      <c r="B107" s="166">
        <f>B108+B109</f>
        <v>132819</v>
      </c>
      <c r="C107" s="166">
        <f aca="true" t="shared" si="20" ref="C107:W107">C108+C109</f>
        <v>3703</v>
      </c>
      <c r="D107" s="166">
        <f t="shared" si="20"/>
        <v>0</v>
      </c>
      <c r="E107" s="166">
        <f t="shared" si="20"/>
        <v>0</v>
      </c>
      <c r="F107" s="166">
        <f t="shared" si="20"/>
        <v>0</v>
      </c>
      <c r="G107" s="166">
        <f t="shared" si="20"/>
        <v>2949</v>
      </c>
      <c r="H107" s="166">
        <f t="shared" si="20"/>
        <v>5</v>
      </c>
      <c r="I107" s="166">
        <f t="shared" si="20"/>
        <v>20</v>
      </c>
      <c r="J107" s="166">
        <f t="shared" si="20"/>
        <v>2924</v>
      </c>
      <c r="K107" s="166">
        <f t="shared" si="20"/>
        <v>7283</v>
      </c>
      <c r="L107" s="166">
        <f t="shared" si="20"/>
        <v>8548</v>
      </c>
      <c r="M107" s="166">
        <f t="shared" si="20"/>
        <v>4230</v>
      </c>
      <c r="N107" s="166">
        <f t="shared" si="20"/>
        <v>90195</v>
      </c>
      <c r="O107" s="166">
        <f t="shared" si="20"/>
        <v>0</v>
      </c>
      <c r="P107" s="166">
        <f t="shared" si="20"/>
        <v>0</v>
      </c>
      <c r="Q107" s="166">
        <f t="shared" si="20"/>
        <v>10</v>
      </c>
      <c r="R107" s="166">
        <f t="shared" si="20"/>
        <v>0</v>
      </c>
      <c r="S107" s="166">
        <f t="shared" si="20"/>
        <v>10</v>
      </c>
      <c r="T107" s="166">
        <f t="shared" si="20"/>
        <v>6350</v>
      </c>
      <c r="U107" s="166">
        <f t="shared" si="20"/>
        <v>0</v>
      </c>
      <c r="V107" s="166">
        <f t="shared" si="20"/>
        <v>50</v>
      </c>
      <c r="W107" s="166">
        <f t="shared" si="20"/>
        <v>6542</v>
      </c>
    </row>
    <row r="108" spans="1:23" ht="13.5">
      <c r="A108" s="162" t="s">
        <v>1391</v>
      </c>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row>
    <row r="109" spans="1:23" ht="13.5">
      <c r="A109" s="162" t="s">
        <v>1394</v>
      </c>
      <c r="B109" s="166">
        <f>SUM(B110:B113)</f>
        <v>132819</v>
      </c>
      <c r="C109" s="166">
        <f aca="true" t="shared" si="21" ref="C109:W109">SUM(C110:C113)</f>
        <v>3703</v>
      </c>
      <c r="D109" s="166">
        <f t="shared" si="21"/>
        <v>0</v>
      </c>
      <c r="E109" s="166">
        <f t="shared" si="21"/>
        <v>0</v>
      </c>
      <c r="F109" s="166">
        <f t="shared" si="21"/>
        <v>0</v>
      </c>
      <c r="G109" s="166">
        <f t="shared" si="21"/>
        <v>2949</v>
      </c>
      <c r="H109" s="166">
        <f t="shared" si="21"/>
        <v>5</v>
      </c>
      <c r="I109" s="166">
        <f t="shared" si="21"/>
        <v>20</v>
      </c>
      <c r="J109" s="166">
        <f t="shared" si="21"/>
        <v>2924</v>
      </c>
      <c r="K109" s="166">
        <f t="shared" si="21"/>
        <v>7283</v>
      </c>
      <c r="L109" s="166">
        <f t="shared" si="21"/>
        <v>8548</v>
      </c>
      <c r="M109" s="166">
        <f t="shared" si="21"/>
        <v>4230</v>
      </c>
      <c r="N109" s="166">
        <f t="shared" si="21"/>
        <v>90195</v>
      </c>
      <c r="O109" s="166">
        <f t="shared" si="21"/>
        <v>0</v>
      </c>
      <c r="P109" s="166">
        <f t="shared" si="21"/>
        <v>0</v>
      </c>
      <c r="Q109" s="166">
        <f t="shared" si="21"/>
        <v>10</v>
      </c>
      <c r="R109" s="166">
        <f t="shared" si="21"/>
        <v>0</v>
      </c>
      <c r="S109" s="166">
        <f t="shared" si="21"/>
        <v>10</v>
      </c>
      <c r="T109" s="166">
        <f t="shared" si="21"/>
        <v>6350</v>
      </c>
      <c r="U109" s="166">
        <f t="shared" si="21"/>
        <v>0</v>
      </c>
      <c r="V109" s="166">
        <f t="shared" si="21"/>
        <v>50</v>
      </c>
      <c r="W109" s="166">
        <f t="shared" si="21"/>
        <v>6542</v>
      </c>
    </row>
    <row r="110" spans="1:23" ht="13.5">
      <c r="A110" s="162" t="s">
        <v>1479</v>
      </c>
      <c r="B110" s="166">
        <f>SUM(C110:W110)</f>
        <v>72302</v>
      </c>
      <c r="C110" s="166">
        <v>3500</v>
      </c>
      <c r="D110" s="166"/>
      <c r="E110" s="166"/>
      <c r="F110" s="166"/>
      <c r="G110" s="166">
        <v>689</v>
      </c>
      <c r="H110" s="166"/>
      <c r="I110" s="166"/>
      <c r="J110" s="166">
        <v>1230</v>
      </c>
      <c r="K110" s="166">
        <v>1350</v>
      </c>
      <c r="L110" s="166">
        <v>3871</v>
      </c>
      <c r="M110" s="166">
        <v>3850</v>
      </c>
      <c r="N110" s="166">
        <v>49592</v>
      </c>
      <c r="O110" s="166"/>
      <c r="P110" s="166"/>
      <c r="Q110" s="166">
        <v>10</v>
      </c>
      <c r="R110" s="166"/>
      <c r="S110" s="166">
        <v>10</v>
      </c>
      <c r="T110" s="166">
        <v>3900</v>
      </c>
      <c r="U110" s="166"/>
      <c r="V110" s="166"/>
      <c r="W110" s="166">
        <v>4300</v>
      </c>
    </row>
    <row r="111" spans="1:23" ht="13.5">
      <c r="A111" s="162" t="s">
        <v>1480</v>
      </c>
      <c r="B111" s="166">
        <f>SUM(C111:W111)</f>
        <v>42170</v>
      </c>
      <c r="C111" s="166">
        <v>70</v>
      </c>
      <c r="D111" s="166"/>
      <c r="E111" s="166"/>
      <c r="F111" s="166"/>
      <c r="G111" s="166">
        <v>1310</v>
      </c>
      <c r="H111" s="166"/>
      <c r="I111" s="166"/>
      <c r="J111" s="166">
        <v>10</v>
      </c>
      <c r="K111" s="166">
        <v>4200</v>
      </c>
      <c r="L111" s="166">
        <v>2350</v>
      </c>
      <c r="M111" s="166">
        <v>30</v>
      </c>
      <c r="N111" s="166">
        <v>32200</v>
      </c>
      <c r="O111" s="166"/>
      <c r="P111" s="166"/>
      <c r="Q111" s="166"/>
      <c r="R111" s="166"/>
      <c r="S111" s="166"/>
      <c r="T111" s="166">
        <v>2000</v>
      </c>
      <c r="U111" s="166"/>
      <c r="V111" s="166"/>
      <c r="W111" s="166"/>
    </row>
    <row r="112" spans="1:23" ht="13.5">
      <c r="A112" s="162" t="s">
        <v>1481</v>
      </c>
      <c r="B112" s="166">
        <f>SUM(C112:W112)</f>
        <v>12621</v>
      </c>
      <c r="C112" s="166">
        <v>43</v>
      </c>
      <c r="D112" s="166"/>
      <c r="E112" s="166"/>
      <c r="F112" s="166"/>
      <c r="G112" s="166">
        <v>950</v>
      </c>
      <c r="H112" s="166">
        <v>5</v>
      </c>
      <c r="I112" s="166"/>
      <c r="J112" s="166">
        <v>4</v>
      </c>
      <c r="K112" s="166">
        <v>1128</v>
      </c>
      <c r="L112" s="166">
        <v>977</v>
      </c>
      <c r="M112" s="166"/>
      <c r="N112" s="166">
        <v>7668</v>
      </c>
      <c r="O112" s="166"/>
      <c r="P112" s="166"/>
      <c r="Q112" s="166"/>
      <c r="R112" s="166"/>
      <c r="S112" s="166"/>
      <c r="T112" s="166"/>
      <c r="U112" s="166"/>
      <c r="V112" s="166"/>
      <c r="W112" s="166">
        <v>1846</v>
      </c>
    </row>
    <row r="113" spans="1:23" ht="13.5">
      <c r="A113" s="189" t="s">
        <v>1482</v>
      </c>
      <c r="B113" s="166">
        <f>SUM(C113:W113)</f>
        <v>5726</v>
      </c>
      <c r="C113" s="166">
        <v>90</v>
      </c>
      <c r="D113" s="166"/>
      <c r="E113" s="166"/>
      <c r="F113" s="166"/>
      <c r="G113" s="166"/>
      <c r="H113" s="166"/>
      <c r="I113" s="166">
        <v>20</v>
      </c>
      <c r="J113" s="166">
        <v>1680</v>
      </c>
      <c r="K113" s="166">
        <v>605</v>
      </c>
      <c r="L113" s="166">
        <v>1350</v>
      </c>
      <c r="M113" s="166">
        <v>350</v>
      </c>
      <c r="N113" s="166">
        <v>735</v>
      </c>
      <c r="O113" s="166"/>
      <c r="P113" s="166"/>
      <c r="Q113" s="166"/>
      <c r="R113" s="166"/>
      <c r="S113" s="166"/>
      <c r="T113" s="166">
        <v>450</v>
      </c>
      <c r="U113" s="166"/>
      <c r="V113" s="166">
        <v>50</v>
      </c>
      <c r="W113" s="166">
        <v>396</v>
      </c>
    </row>
    <row r="114" spans="1:23" ht="13.5">
      <c r="A114" s="193" t="s">
        <v>1483</v>
      </c>
      <c r="B114" s="194">
        <f>SUM(B115:B116)</f>
        <v>19447</v>
      </c>
      <c r="C114" s="194">
        <f aca="true" t="shared" si="22" ref="C114:W114">SUM(C115:C116)</f>
        <v>28</v>
      </c>
      <c r="D114" s="194">
        <f t="shared" si="22"/>
        <v>0</v>
      </c>
      <c r="E114" s="194">
        <f t="shared" si="22"/>
        <v>0</v>
      </c>
      <c r="F114" s="194">
        <f t="shared" si="22"/>
        <v>0</v>
      </c>
      <c r="G114" s="194">
        <f t="shared" si="22"/>
        <v>0</v>
      </c>
      <c r="H114" s="194">
        <f t="shared" si="22"/>
        <v>0</v>
      </c>
      <c r="I114" s="194">
        <f t="shared" si="22"/>
        <v>0</v>
      </c>
      <c r="J114" s="194">
        <f t="shared" si="22"/>
        <v>0</v>
      </c>
      <c r="K114" s="194">
        <f t="shared" si="22"/>
        <v>3728</v>
      </c>
      <c r="L114" s="194">
        <f t="shared" si="22"/>
        <v>476</v>
      </c>
      <c r="M114" s="194">
        <f t="shared" si="22"/>
        <v>0</v>
      </c>
      <c r="N114" s="194">
        <f t="shared" si="22"/>
        <v>9606</v>
      </c>
      <c r="O114" s="194">
        <f t="shared" si="22"/>
        <v>0</v>
      </c>
      <c r="P114" s="194">
        <f t="shared" si="22"/>
        <v>0</v>
      </c>
      <c r="Q114" s="194">
        <f t="shared" si="22"/>
        <v>3150</v>
      </c>
      <c r="R114" s="194">
        <f t="shared" si="22"/>
        <v>0</v>
      </c>
      <c r="S114" s="194">
        <f t="shared" si="22"/>
        <v>0</v>
      </c>
      <c r="T114" s="194">
        <f t="shared" si="22"/>
        <v>0</v>
      </c>
      <c r="U114" s="194">
        <f t="shared" si="22"/>
        <v>0</v>
      </c>
      <c r="V114" s="194">
        <f t="shared" si="22"/>
        <v>1610</v>
      </c>
      <c r="W114" s="194">
        <f t="shared" si="22"/>
        <v>849</v>
      </c>
    </row>
    <row r="115" spans="1:23" ht="13.5">
      <c r="A115" s="162" t="s">
        <v>1391</v>
      </c>
      <c r="B115" s="195">
        <v>3141</v>
      </c>
      <c r="C115" s="195">
        <v>28</v>
      </c>
      <c r="D115" s="195">
        <v>0</v>
      </c>
      <c r="E115" s="195">
        <v>0</v>
      </c>
      <c r="F115" s="195">
        <v>0</v>
      </c>
      <c r="G115" s="195">
        <v>0</v>
      </c>
      <c r="H115" s="195">
        <v>0</v>
      </c>
      <c r="I115" s="195">
        <v>0</v>
      </c>
      <c r="J115" s="195">
        <v>0</v>
      </c>
      <c r="K115" s="195">
        <v>774</v>
      </c>
      <c r="L115" s="195">
        <v>0</v>
      </c>
      <c r="M115" s="195">
        <v>0</v>
      </c>
      <c r="N115" s="195">
        <v>0</v>
      </c>
      <c r="O115" s="195">
        <v>0</v>
      </c>
      <c r="P115" s="195">
        <v>0</v>
      </c>
      <c r="Q115" s="195">
        <v>1739</v>
      </c>
      <c r="R115" s="195">
        <v>0</v>
      </c>
      <c r="S115" s="195">
        <v>0</v>
      </c>
      <c r="T115" s="195">
        <v>0</v>
      </c>
      <c r="U115" s="195">
        <v>0</v>
      </c>
      <c r="V115" s="195">
        <v>600</v>
      </c>
      <c r="W115" s="195">
        <v>0</v>
      </c>
    </row>
    <row r="116" spans="1:23" ht="13.5">
      <c r="A116" s="162" t="s">
        <v>1394</v>
      </c>
      <c r="B116" s="194">
        <f>SUM(B117:B128)</f>
        <v>16306</v>
      </c>
      <c r="C116" s="194">
        <f aca="true" t="shared" si="23" ref="C116:W116">SUM(C117:C128)</f>
        <v>0</v>
      </c>
      <c r="D116" s="194">
        <f t="shared" si="23"/>
        <v>0</v>
      </c>
      <c r="E116" s="194">
        <f t="shared" si="23"/>
        <v>0</v>
      </c>
      <c r="F116" s="194">
        <f t="shared" si="23"/>
        <v>0</v>
      </c>
      <c r="G116" s="194">
        <f t="shared" si="23"/>
        <v>0</v>
      </c>
      <c r="H116" s="194">
        <f t="shared" si="23"/>
        <v>0</v>
      </c>
      <c r="I116" s="194">
        <f t="shared" si="23"/>
        <v>0</v>
      </c>
      <c r="J116" s="194">
        <f t="shared" si="23"/>
        <v>0</v>
      </c>
      <c r="K116" s="194">
        <f t="shared" si="23"/>
        <v>2954</v>
      </c>
      <c r="L116" s="194">
        <f t="shared" si="23"/>
        <v>476</v>
      </c>
      <c r="M116" s="194">
        <f t="shared" si="23"/>
        <v>0</v>
      </c>
      <c r="N116" s="194">
        <f t="shared" si="23"/>
        <v>9606</v>
      </c>
      <c r="O116" s="194">
        <f t="shared" si="23"/>
        <v>0</v>
      </c>
      <c r="P116" s="194">
        <f t="shared" si="23"/>
        <v>0</v>
      </c>
      <c r="Q116" s="194">
        <f t="shared" si="23"/>
        <v>1411</v>
      </c>
      <c r="R116" s="194">
        <f t="shared" si="23"/>
        <v>0</v>
      </c>
      <c r="S116" s="194">
        <f t="shared" si="23"/>
        <v>0</v>
      </c>
      <c r="T116" s="194">
        <f t="shared" si="23"/>
        <v>0</v>
      </c>
      <c r="U116" s="194">
        <f t="shared" si="23"/>
        <v>0</v>
      </c>
      <c r="V116" s="194">
        <f t="shared" si="23"/>
        <v>1010</v>
      </c>
      <c r="W116" s="194">
        <f t="shared" si="23"/>
        <v>849</v>
      </c>
    </row>
    <row r="117" spans="1:23" ht="13.5">
      <c r="A117" s="162" t="s">
        <v>1485</v>
      </c>
      <c r="B117" s="194">
        <f>SUM(C117:W117)</f>
        <v>1936</v>
      </c>
      <c r="C117" s="194"/>
      <c r="D117" s="194"/>
      <c r="E117" s="194"/>
      <c r="F117" s="194"/>
      <c r="G117" s="194"/>
      <c r="H117" s="194"/>
      <c r="I117" s="194"/>
      <c r="J117" s="194"/>
      <c r="K117" s="194">
        <v>442</v>
      </c>
      <c r="L117" s="194">
        <v>29</v>
      </c>
      <c r="M117" s="194"/>
      <c r="N117" s="194">
        <v>805</v>
      </c>
      <c r="O117" s="194"/>
      <c r="P117" s="194"/>
      <c r="Q117" s="194">
        <v>601</v>
      </c>
      <c r="R117" s="194"/>
      <c r="S117" s="194"/>
      <c r="T117" s="194"/>
      <c r="U117" s="194"/>
      <c r="V117" s="194"/>
      <c r="W117" s="194">
        <v>59</v>
      </c>
    </row>
    <row r="118" spans="1:23" ht="13.5">
      <c r="A118" s="162" t="s">
        <v>1486</v>
      </c>
      <c r="B118" s="194">
        <f>SUM(C118:W118)</f>
        <v>1296</v>
      </c>
      <c r="C118" s="194"/>
      <c r="D118" s="194"/>
      <c r="E118" s="194"/>
      <c r="F118" s="194"/>
      <c r="G118" s="194"/>
      <c r="H118" s="194"/>
      <c r="I118" s="194"/>
      <c r="J118" s="194"/>
      <c r="K118" s="194">
        <v>188</v>
      </c>
      <c r="L118" s="194">
        <v>42</v>
      </c>
      <c r="M118" s="194"/>
      <c r="N118" s="194">
        <v>844</v>
      </c>
      <c r="O118" s="194"/>
      <c r="P118" s="194"/>
      <c r="Q118" s="194">
        <v>150</v>
      </c>
      <c r="R118" s="194"/>
      <c r="S118" s="194"/>
      <c r="T118" s="194"/>
      <c r="U118" s="194"/>
      <c r="V118" s="194"/>
      <c r="W118" s="194">
        <v>72</v>
      </c>
    </row>
    <row r="119" spans="1:23" ht="13.5">
      <c r="A119" s="162" t="s">
        <v>1487</v>
      </c>
      <c r="B119" s="194">
        <v>1282</v>
      </c>
      <c r="C119" s="194"/>
      <c r="D119" s="194"/>
      <c r="E119" s="194"/>
      <c r="F119" s="194"/>
      <c r="G119" s="194"/>
      <c r="H119" s="194"/>
      <c r="I119" s="194"/>
      <c r="J119" s="194"/>
      <c r="K119" s="194">
        <v>194</v>
      </c>
      <c r="L119" s="194">
        <v>59</v>
      </c>
      <c r="M119" s="194"/>
      <c r="N119" s="194">
        <v>925</v>
      </c>
      <c r="O119" s="194"/>
      <c r="P119" s="194"/>
      <c r="Q119" s="194">
        <v>23</v>
      </c>
      <c r="R119" s="194"/>
      <c r="S119" s="194"/>
      <c r="T119" s="194"/>
      <c r="U119" s="194"/>
      <c r="V119" s="194"/>
      <c r="W119" s="194">
        <v>81</v>
      </c>
    </row>
    <row r="120" spans="1:23" ht="13.5">
      <c r="A120" s="162" t="s">
        <v>1488</v>
      </c>
      <c r="B120" s="194">
        <f>K120+L120+N120+Q120+W120</f>
        <v>1359</v>
      </c>
      <c r="C120" s="194"/>
      <c r="D120" s="194"/>
      <c r="E120" s="194"/>
      <c r="F120" s="194"/>
      <c r="G120" s="194"/>
      <c r="H120" s="194"/>
      <c r="I120" s="194"/>
      <c r="J120" s="194"/>
      <c r="K120" s="194">
        <v>198</v>
      </c>
      <c r="L120" s="194">
        <v>50</v>
      </c>
      <c r="M120" s="194"/>
      <c r="N120" s="194">
        <v>850</v>
      </c>
      <c r="O120" s="194"/>
      <c r="P120" s="194"/>
      <c r="Q120" s="194">
        <v>178</v>
      </c>
      <c r="R120" s="194"/>
      <c r="S120" s="194"/>
      <c r="T120" s="194"/>
      <c r="U120" s="194"/>
      <c r="V120" s="194"/>
      <c r="W120" s="194">
        <v>83</v>
      </c>
    </row>
    <row r="121" spans="1:23" ht="13.5">
      <c r="A121" s="162" t="s">
        <v>1489</v>
      </c>
      <c r="B121" s="194">
        <f>SUM(C121:W121)</f>
        <v>688</v>
      </c>
      <c r="C121" s="194"/>
      <c r="D121" s="194"/>
      <c r="E121" s="194"/>
      <c r="F121" s="194"/>
      <c r="G121" s="194"/>
      <c r="H121" s="194"/>
      <c r="I121" s="194"/>
      <c r="J121" s="194"/>
      <c r="K121" s="194">
        <v>166</v>
      </c>
      <c r="L121" s="194">
        <v>12</v>
      </c>
      <c r="M121" s="194"/>
      <c r="N121" s="194">
        <v>463</v>
      </c>
      <c r="O121" s="194"/>
      <c r="P121" s="194"/>
      <c r="Q121" s="194">
        <v>2</v>
      </c>
      <c r="R121" s="194"/>
      <c r="S121" s="194"/>
      <c r="T121" s="194"/>
      <c r="U121" s="194"/>
      <c r="V121" s="194"/>
      <c r="W121" s="194">
        <v>45</v>
      </c>
    </row>
    <row r="122" spans="1:23" ht="13.5">
      <c r="A122" s="162" t="s">
        <v>1490</v>
      </c>
      <c r="B122" s="196">
        <v>2679</v>
      </c>
      <c r="C122" s="196">
        <v>0</v>
      </c>
      <c r="D122" s="196">
        <v>0</v>
      </c>
      <c r="E122" s="196">
        <v>0</v>
      </c>
      <c r="F122" s="196">
        <v>0</v>
      </c>
      <c r="G122" s="196">
        <v>0</v>
      </c>
      <c r="H122" s="196">
        <v>0</v>
      </c>
      <c r="I122" s="196">
        <v>0</v>
      </c>
      <c r="J122" s="196">
        <v>0</v>
      </c>
      <c r="K122" s="196">
        <v>421</v>
      </c>
      <c r="L122" s="196">
        <v>82</v>
      </c>
      <c r="M122" s="196">
        <v>0</v>
      </c>
      <c r="N122" s="196">
        <v>1485</v>
      </c>
      <c r="O122" s="196">
        <v>0</v>
      </c>
      <c r="P122" s="196">
        <v>0</v>
      </c>
      <c r="Q122" s="196">
        <v>35</v>
      </c>
      <c r="R122" s="196">
        <v>0</v>
      </c>
      <c r="S122" s="196">
        <v>0</v>
      </c>
      <c r="T122" s="196">
        <v>0</v>
      </c>
      <c r="U122" s="196">
        <v>0</v>
      </c>
      <c r="V122" s="196">
        <v>530</v>
      </c>
      <c r="W122" s="196">
        <v>126</v>
      </c>
    </row>
    <row r="123" spans="1:23" ht="13.5">
      <c r="A123" s="162" t="s">
        <v>1491</v>
      </c>
      <c r="B123" s="194">
        <f>SUM(C123:W123)</f>
        <v>2041</v>
      </c>
      <c r="C123" s="194"/>
      <c r="D123" s="194"/>
      <c r="E123" s="194"/>
      <c r="F123" s="194"/>
      <c r="G123" s="194"/>
      <c r="H123" s="194"/>
      <c r="I123" s="194"/>
      <c r="J123" s="194"/>
      <c r="K123" s="194">
        <v>248</v>
      </c>
      <c r="L123" s="194">
        <v>60</v>
      </c>
      <c r="M123" s="194"/>
      <c r="N123" s="194">
        <v>1131</v>
      </c>
      <c r="O123" s="194"/>
      <c r="P123" s="194"/>
      <c r="Q123" s="194">
        <v>27</v>
      </c>
      <c r="R123" s="194"/>
      <c r="S123" s="194"/>
      <c r="T123" s="194"/>
      <c r="U123" s="194"/>
      <c r="V123" s="194">
        <v>480</v>
      </c>
      <c r="W123" s="194">
        <v>95</v>
      </c>
    </row>
    <row r="124" spans="1:23" ht="13.5">
      <c r="A124" s="162" t="s">
        <v>1492</v>
      </c>
      <c r="B124" s="194">
        <v>806</v>
      </c>
      <c r="C124" s="194"/>
      <c r="D124" s="194"/>
      <c r="E124" s="194"/>
      <c r="F124" s="194"/>
      <c r="G124" s="194"/>
      <c r="H124" s="194"/>
      <c r="I124" s="194"/>
      <c r="J124" s="194"/>
      <c r="K124" s="194">
        <v>150</v>
      </c>
      <c r="L124" s="194">
        <v>25</v>
      </c>
      <c r="M124" s="194"/>
      <c r="N124" s="194">
        <v>564</v>
      </c>
      <c r="O124" s="194"/>
      <c r="P124" s="194"/>
      <c r="Q124" s="194">
        <v>17</v>
      </c>
      <c r="R124" s="194"/>
      <c r="S124" s="194"/>
      <c r="T124" s="194"/>
      <c r="U124" s="194"/>
      <c r="V124" s="194"/>
      <c r="W124" s="194">
        <v>50</v>
      </c>
    </row>
    <row r="125" spans="1:23" ht="13.5">
      <c r="A125" s="162" t="s">
        <v>1493</v>
      </c>
      <c r="B125" s="194">
        <f>SUM(C125:W125)</f>
        <v>881</v>
      </c>
      <c r="C125" s="194"/>
      <c r="D125" s="194"/>
      <c r="E125" s="194"/>
      <c r="F125" s="194"/>
      <c r="G125" s="194"/>
      <c r="H125" s="194"/>
      <c r="I125" s="194"/>
      <c r="J125" s="194"/>
      <c r="K125" s="194">
        <v>182</v>
      </c>
      <c r="L125" s="194">
        <v>26</v>
      </c>
      <c r="M125" s="194"/>
      <c r="N125" s="194">
        <v>594</v>
      </c>
      <c r="O125" s="194"/>
      <c r="P125" s="194"/>
      <c r="Q125" s="194">
        <v>26</v>
      </c>
      <c r="R125" s="194"/>
      <c r="S125" s="194"/>
      <c r="T125" s="194"/>
      <c r="U125" s="194"/>
      <c r="V125" s="194"/>
      <c r="W125" s="194">
        <v>53</v>
      </c>
    </row>
    <row r="126" spans="1:23" ht="13.5">
      <c r="A126" s="162" t="s">
        <v>1494</v>
      </c>
      <c r="B126" s="195">
        <f>SUM(C126:W126)</f>
        <v>1246</v>
      </c>
      <c r="C126" s="195"/>
      <c r="D126" s="195"/>
      <c r="E126" s="195"/>
      <c r="F126" s="195"/>
      <c r="G126" s="195"/>
      <c r="H126" s="195"/>
      <c r="I126" s="195"/>
      <c r="J126" s="195"/>
      <c r="K126" s="195">
        <v>207</v>
      </c>
      <c r="L126" s="195">
        <v>49</v>
      </c>
      <c r="M126" s="195"/>
      <c r="N126" s="195">
        <v>865</v>
      </c>
      <c r="O126" s="195"/>
      <c r="P126" s="195"/>
      <c r="Q126" s="195">
        <v>40</v>
      </c>
      <c r="R126" s="195"/>
      <c r="S126" s="195"/>
      <c r="T126" s="195"/>
      <c r="U126" s="195"/>
      <c r="V126" s="195"/>
      <c r="W126" s="195">
        <v>85</v>
      </c>
    </row>
    <row r="127" spans="1:23" ht="13.5">
      <c r="A127" s="162" t="s">
        <v>1495</v>
      </c>
      <c r="B127" s="194">
        <f>SUM(C127:W127)</f>
        <v>1011</v>
      </c>
      <c r="C127" s="194"/>
      <c r="D127" s="194"/>
      <c r="E127" s="194"/>
      <c r="F127" s="194"/>
      <c r="G127" s="194"/>
      <c r="H127" s="194"/>
      <c r="I127" s="194"/>
      <c r="J127" s="194"/>
      <c r="K127" s="194">
        <v>231</v>
      </c>
      <c r="L127" s="194">
        <v>30</v>
      </c>
      <c r="M127" s="194"/>
      <c r="N127" s="194">
        <v>677</v>
      </c>
      <c r="O127" s="194"/>
      <c r="P127" s="194"/>
      <c r="Q127" s="194">
        <v>12</v>
      </c>
      <c r="R127" s="194"/>
      <c r="S127" s="194"/>
      <c r="T127" s="194"/>
      <c r="U127" s="194"/>
      <c r="V127" s="194"/>
      <c r="W127" s="194">
        <v>61</v>
      </c>
    </row>
    <row r="128" spans="1:23" ht="13.5">
      <c r="A128" s="162" t="s">
        <v>1496</v>
      </c>
      <c r="B128" s="194">
        <f>SUM(C128:W128)</f>
        <v>1081</v>
      </c>
      <c r="C128" s="194"/>
      <c r="D128" s="194"/>
      <c r="E128" s="194"/>
      <c r="F128" s="194"/>
      <c r="G128" s="194"/>
      <c r="H128" s="194"/>
      <c r="I128" s="194"/>
      <c r="J128" s="194"/>
      <c r="K128" s="194">
        <v>327</v>
      </c>
      <c r="L128" s="194">
        <v>12</v>
      </c>
      <c r="M128" s="194"/>
      <c r="N128" s="194">
        <v>403</v>
      </c>
      <c r="O128" s="194"/>
      <c r="P128" s="194"/>
      <c r="Q128" s="194">
        <v>300</v>
      </c>
      <c r="R128" s="194"/>
      <c r="S128" s="194"/>
      <c r="T128" s="194"/>
      <c r="U128" s="194"/>
      <c r="V128" s="194"/>
      <c r="W128" s="194">
        <v>39</v>
      </c>
    </row>
    <row r="129" spans="1:23" ht="13.5">
      <c r="A129" s="158" t="s">
        <v>1497</v>
      </c>
      <c r="B129" s="159">
        <v>21315</v>
      </c>
      <c r="C129" s="159">
        <v>17</v>
      </c>
      <c r="D129" s="159"/>
      <c r="E129" s="159">
        <v>2374</v>
      </c>
      <c r="F129" s="159"/>
      <c r="G129" s="159"/>
      <c r="H129" s="159"/>
      <c r="I129" s="159"/>
      <c r="J129" s="159"/>
      <c r="K129" s="159">
        <v>2297</v>
      </c>
      <c r="L129" s="159">
        <v>372</v>
      </c>
      <c r="M129" s="159"/>
      <c r="N129" s="159">
        <v>14655</v>
      </c>
      <c r="O129" s="159"/>
      <c r="P129" s="159"/>
      <c r="Q129" s="159">
        <v>330</v>
      </c>
      <c r="R129" s="159"/>
      <c r="S129" s="159"/>
      <c r="T129" s="159"/>
      <c r="U129" s="159"/>
      <c r="V129" s="159">
        <v>1270</v>
      </c>
      <c r="W129" s="159">
        <f>W130+W131</f>
        <v>0</v>
      </c>
    </row>
    <row r="130" spans="1:23" ht="13.5">
      <c r="A130" s="162" t="s">
        <v>1391</v>
      </c>
      <c r="B130" s="159">
        <v>13783</v>
      </c>
      <c r="C130" s="159">
        <v>17</v>
      </c>
      <c r="D130" s="159"/>
      <c r="E130" s="159">
        <v>2374</v>
      </c>
      <c r="F130" s="159"/>
      <c r="G130" s="159"/>
      <c r="H130" s="159"/>
      <c r="I130" s="159"/>
      <c r="J130" s="159"/>
      <c r="K130" s="159">
        <v>137</v>
      </c>
      <c r="L130" s="159"/>
      <c r="M130" s="159"/>
      <c r="N130" s="159">
        <v>9655</v>
      </c>
      <c r="O130" s="159"/>
      <c r="P130" s="177"/>
      <c r="Q130" s="159">
        <v>330</v>
      </c>
      <c r="R130" s="159"/>
      <c r="S130" s="159"/>
      <c r="T130" s="159"/>
      <c r="U130" s="159"/>
      <c r="V130" s="159">
        <v>1270</v>
      </c>
      <c r="W130" s="159"/>
    </row>
    <row r="131" spans="1:23" ht="13.5">
      <c r="A131" s="165" t="s">
        <v>1394</v>
      </c>
      <c r="B131" s="159">
        <v>7532</v>
      </c>
      <c r="C131" s="159"/>
      <c r="D131" s="159"/>
      <c r="E131" s="159"/>
      <c r="F131" s="159"/>
      <c r="G131" s="159"/>
      <c r="H131" s="159"/>
      <c r="I131" s="159"/>
      <c r="J131" s="159"/>
      <c r="K131" s="159">
        <v>2160</v>
      </c>
      <c r="L131" s="159">
        <v>372</v>
      </c>
      <c r="M131" s="159"/>
      <c r="N131" s="159">
        <v>5000</v>
      </c>
      <c r="O131" s="159"/>
      <c r="P131" s="159"/>
      <c r="Q131" s="159"/>
      <c r="R131" s="159"/>
      <c r="S131" s="159"/>
      <c r="T131" s="159"/>
      <c r="U131" s="159"/>
      <c r="V131" s="159"/>
      <c r="W131" s="159">
        <f>SUM(W132:W139)</f>
        <v>0</v>
      </c>
    </row>
    <row r="132" spans="1:23" ht="13.5">
      <c r="A132" s="162" t="s">
        <v>1499</v>
      </c>
      <c r="B132" s="166">
        <v>674</v>
      </c>
      <c r="C132" s="166"/>
      <c r="D132" s="166"/>
      <c r="E132" s="166"/>
      <c r="F132" s="166"/>
      <c r="G132" s="166"/>
      <c r="H132" s="166"/>
      <c r="I132" s="166"/>
      <c r="J132" s="166"/>
      <c r="K132" s="166">
        <v>282</v>
      </c>
      <c r="L132" s="166">
        <v>48</v>
      </c>
      <c r="M132" s="166"/>
      <c r="N132" s="166">
        <v>344</v>
      </c>
      <c r="O132" s="166"/>
      <c r="P132" s="179"/>
      <c r="Q132" s="166"/>
      <c r="R132" s="166"/>
      <c r="S132" s="166"/>
      <c r="T132" s="166"/>
      <c r="U132" s="166"/>
      <c r="V132" s="166"/>
      <c r="W132" s="166">
        <v>0</v>
      </c>
    </row>
    <row r="133" spans="1:23" ht="13.5">
      <c r="A133" s="162" t="s">
        <v>1500</v>
      </c>
      <c r="B133" s="166">
        <v>890</v>
      </c>
      <c r="C133" s="166"/>
      <c r="D133" s="166"/>
      <c r="E133" s="166"/>
      <c r="F133" s="166"/>
      <c r="G133" s="166"/>
      <c r="H133" s="166"/>
      <c r="I133" s="166"/>
      <c r="J133" s="166"/>
      <c r="K133" s="166">
        <v>373</v>
      </c>
      <c r="L133" s="166">
        <v>61</v>
      </c>
      <c r="M133" s="166"/>
      <c r="N133" s="166">
        <v>456</v>
      </c>
      <c r="O133" s="166"/>
      <c r="P133" s="179"/>
      <c r="Q133" s="166"/>
      <c r="R133" s="166"/>
      <c r="S133" s="166"/>
      <c r="T133" s="166"/>
      <c r="U133" s="166"/>
      <c r="V133" s="166"/>
      <c r="W133" s="166"/>
    </row>
    <row r="134" spans="1:23" ht="13.5">
      <c r="A134" s="162" t="s">
        <v>1501</v>
      </c>
      <c r="B134" s="166">
        <v>1165</v>
      </c>
      <c r="C134" s="166"/>
      <c r="D134" s="166"/>
      <c r="E134" s="166"/>
      <c r="F134" s="166"/>
      <c r="G134" s="166"/>
      <c r="H134" s="166"/>
      <c r="I134" s="166"/>
      <c r="J134" s="166"/>
      <c r="K134" s="166">
        <v>384</v>
      </c>
      <c r="L134" s="166">
        <v>93</v>
      </c>
      <c r="M134" s="166"/>
      <c r="N134" s="166">
        <v>688</v>
      </c>
      <c r="O134" s="166"/>
      <c r="P134" s="179"/>
      <c r="Q134" s="166"/>
      <c r="R134" s="166"/>
      <c r="S134" s="166"/>
      <c r="T134" s="166"/>
      <c r="U134" s="166"/>
      <c r="V134" s="166"/>
      <c r="W134" s="166"/>
    </row>
    <row r="135" spans="1:23" ht="13.5">
      <c r="A135" s="162" t="s">
        <v>1502</v>
      </c>
      <c r="B135" s="166">
        <v>682</v>
      </c>
      <c r="C135" s="166"/>
      <c r="D135" s="166"/>
      <c r="E135" s="166"/>
      <c r="F135" s="166"/>
      <c r="G135" s="166"/>
      <c r="H135" s="166"/>
      <c r="I135" s="166"/>
      <c r="J135" s="166"/>
      <c r="K135" s="166">
        <v>280</v>
      </c>
      <c r="L135" s="166">
        <v>46</v>
      </c>
      <c r="M135" s="166"/>
      <c r="N135" s="166">
        <v>356</v>
      </c>
      <c r="O135" s="166"/>
      <c r="P135" s="179"/>
      <c r="Q135" s="166"/>
      <c r="R135" s="166"/>
      <c r="S135" s="166"/>
      <c r="T135" s="166"/>
      <c r="U135" s="166"/>
      <c r="V135" s="166"/>
      <c r="W135" s="166">
        <v>0</v>
      </c>
    </row>
    <row r="136" spans="1:23" ht="13.5">
      <c r="A136" s="162" t="s">
        <v>1503</v>
      </c>
      <c r="B136" s="166">
        <v>1832</v>
      </c>
      <c r="C136" s="166"/>
      <c r="D136" s="166"/>
      <c r="E136" s="166"/>
      <c r="F136" s="166"/>
      <c r="G136" s="166"/>
      <c r="H136" s="166"/>
      <c r="I136" s="166"/>
      <c r="J136" s="166"/>
      <c r="K136" s="166">
        <v>254</v>
      </c>
      <c r="L136" s="166">
        <v>42</v>
      </c>
      <c r="M136" s="166"/>
      <c r="N136" s="166">
        <v>1536</v>
      </c>
      <c r="O136" s="166"/>
      <c r="P136" s="179"/>
      <c r="Q136" s="166"/>
      <c r="R136" s="166"/>
      <c r="S136" s="166"/>
      <c r="T136" s="166"/>
      <c r="U136" s="166"/>
      <c r="V136" s="166"/>
      <c r="W136" s="166"/>
    </row>
    <row r="137" spans="1:23" ht="13.5">
      <c r="A137" s="162" t="s">
        <v>1504</v>
      </c>
      <c r="B137" s="166">
        <v>678</v>
      </c>
      <c r="C137" s="166"/>
      <c r="D137" s="166"/>
      <c r="E137" s="166"/>
      <c r="F137" s="166"/>
      <c r="G137" s="166"/>
      <c r="H137" s="166"/>
      <c r="I137" s="166"/>
      <c r="J137" s="166"/>
      <c r="K137" s="166">
        <v>207</v>
      </c>
      <c r="L137" s="166">
        <v>32</v>
      </c>
      <c r="M137" s="166"/>
      <c r="N137" s="166">
        <v>439</v>
      </c>
      <c r="O137" s="166"/>
      <c r="P137" s="179"/>
      <c r="Q137" s="166"/>
      <c r="R137" s="166"/>
      <c r="S137" s="166"/>
      <c r="T137" s="166"/>
      <c r="U137" s="166"/>
      <c r="V137" s="166"/>
      <c r="W137" s="166"/>
    </row>
    <row r="138" spans="1:23" ht="13.5">
      <c r="A138" s="189" t="s">
        <v>1505</v>
      </c>
      <c r="B138" s="166">
        <v>1291</v>
      </c>
      <c r="C138" s="166"/>
      <c r="D138" s="166"/>
      <c r="E138" s="166"/>
      <c r="F138" s="166"/>
      <c r="G138" s="166"/>
      <c r="H138" s="166"/>
      <c r="I138" s="166"/>
      <c r="J138" s="166"/>
      <c r="K138" s="166">
        <v>225</v>
      </c>
      <c r="L138" s="166">
        <v>48</v>
      </c>
      <c r="M138" s="166"/>
      <c r="N138" s="166">
        <v>1018</v>
      </c>
      <c r="O138" s="166"/>
      <c r="P138" s="179"/>
      <c r="Q138" s="166"/>
      <c r="R138" s="166"/>
      <c r="S138" s="166"/>
      <c r="T138" s="166"/>
      <c r="U138" s="166"/>
      <c r="V138" s="166"/>
      <c r="W138" s="166"/>
    </row>
    <row r="139" spans="1:23" ht="13.5">
      <c r="A139" s="162" t="s">
        <v>1506</v>
      </c>
      <c r="B139" s="166">
        <v>320</v>
      </c>
      <c r="C139" s="166"/>
      <c r="D139" s="166"/>
      <c r="E139" s="166"/>
      <c r="F139" s="166"/>
      <c r="G139" s="166"/>
      <c r="H139" s="166"/>
      <c r="I139" s="166"/>
      <c r="J139" s="166"/>
      <c r="K139" s="166">
        <v>155</v>
      </c>
      <c r="L139" s="166">
        <v>2</v>
      </c>
      <c r="M139" s="166"/>
      <c r="N139" s="166">
        <v>163</v>
      </c>
      <c r="O139" s="166"/>
      <c r="P139" s="179"/>
      <c r="Q139" s="166"/>
      <c r="R139" s="166"/>
      <c r="S139" s="166"/>
      <c r="T139" s="166"/>
      <c r="U139" s="166"/>
      <c r="V139" s="166"/>
      <c r="W139" s="166"/>
    </row>
    <row r="140" spans="1:23" ht="13.5">
      <c r="A140" s="158" t="s">
        <v>1507</v>
      </c>
      <c r="B140" s="166">
        <v>5568</v>
      </c>
      <c r="C140" s="166">
        <v>9</v>
      </c>
      <c r="D140" s="166">
        <v>0</v>
      </c>
      <c r="E140" s="166">
        <v>0</v>
      </c>
      <c r="F140" s="166">
        <v>122</v>
      </c>
      <c r="G140" s="166">
        <v>0</v>
      </c>
      <c r="H140" s="166">
        <v>0</v>
      </c>
      <c r="I140" s="166">
        <v>0</v>
      </c>
      <c r="J140" s="166">
        <v>0</v>
      </c>
      <c r="K140" s="166">
        <v>1932</v>
      </c>
      <c r="L140" s="166">
        <v>345</v>
      </c>
      <c r="M140" s="166">
        <v>0</v>
      </c>
      <c r="N140" s="166">
        <v>1900</v>
      </c>
      <c r="O140" s="166">
        <v>0</v>
      </c>
      <c r="P140" s="166">
        <v>0</v>
      </c>
      <c r="Q140" s="166">
        <v>660</v>
      </c>
      <c r="R140" s="166">
        <v>0</v>
      </c>
      <c r="S140" s="166">
        <v>0</v>
      </c>
      <c r="T140" s="166">
        <v>0</v>
      </c>
      <c r="U140" s="166">
        <v>0</v>
      </c>
      <c r="V140" s="166">
        <v>600</v>
      </c>
      <c r="W140" s="166">
        <v>0</v>
      </c>
    </row>
    <row r="141" spans="1:23" ht="13.5">
      <c r="A141" s="162" t="s">
        <v>1391</v>
      </c>
      <c r="B141" s="166">
        <v>1057</v>
      </c>
      <c r="C141" s="166">
        <v>9</v>
      </c>
      <c r="D141" s="166"/>
      <c r="E141" s="166"/>
      <c r="F141" s="166"/>
      <c r="G141" s="166"/>
      <c r="H141" s="166"/>
      <c r="I141" s="166"/>
      <c r="J141" s="166"/>
      <c r="K141" s="166">
        <v>438</v>
      </c>
      <c r="L141" s="166"/>
      <c r="M141" s="166"/>
      <c r="N141" s="166"/>
      <c r="O141" s="166"/>
      <c r="P141" s="179"/>
      <c r="Q141" s="166">
        <v>160</v>
      </c>
      <c r="R141" s="166"/>
      <c r="S141" s="166"/>
      <c r="T141" s="166"/>
      <c r="U141" s="166"/>
      <c r="V141" s="166">
        <v>450</v>
      </c>
      <c r="W141" s="166"/>
    </row>
    <row r="142" spans="1:23" ht="13.5">
      <c r="A142" s="162" t="s">
        <v>1394</v>
      </c>
      <c r="B142" s="166">
        <v>4511</v>
      </c>
      <c r="C142" s="166">
        <v>0</v>
      </c>
      <c r="D142" s="166">
        <v>0</v>
      </c>
      <c r="E142" s="166">
        <v>0</v>
      </c>
      <c r="F142" s="166">
        <v>122</v>
      </c>
      <c r="G142" s="166">
        <v>0</v>
      </c>
      <c r="H142" s="166">
        <v>0</v>
      </c>
      <c r="I142" s="166">
        <v>0</v>
      </c>
      <c r="J142" s="166">
        <v>0</v>
      </c>
      <c r="K142" s="166">
        <v>1494</v>
      </c>
      <c r="L142" s="166">
        <v>345</v>
      </c>
      <c r="M142" s="166">
        <v>0</v>
      </c>
      <c r="N142" s="166">
        <v>1900</v>
      </c>
      <c r="O142" s="166">
        <v>0</v>
      </c>
      <c r="P142" s="166">
        <v>0</v>
      </c>
      <c r="Q142" s="166">
        <v>500</v>
      </c>
      <c r="R142" s="166">
        <v>0</v>
      </c>
      <c r="S142" s="166">
        <v>0</v>
      </c>
      <c r="T142" s="166">
        <v>0</v>
      </c>
      <c r="U142" s="166">
        <v>0</v>
      </c>
      <c r="V142" s="166">
        <v>150</v>
      </c>
      <c r="W142" s="166">
        <v>0</v>
      </c>
    </row>
    <row r="143" spans="1:23" ht="13.5">
      <c r="A143" s="162" t="s">
        <v>1508</v>
      </c>
      <c r="B143" s="166">
        <v>1909</v>
      </c>
      <c r="C143" s="166"/>
      <c r="D143" s="166"/>
      <c r="E143" s="166"/>
      <c r="F143" s="166"/>
      <c r="G143" s="166"/>
      <c r="H143" s="166"/>
      <c r="I143" s="166"/>
      <c r="J143" s="166"/>
      <c r="K143" s="166">
        <v>1129</v>
      </c>
      <c r="L143" s="166"/>
      <c r="M143" s="166"/>
      <c r="N143" s="166">
        <v>630</v>
      </c>
      <c r="O143" s="166"/>
      <c r="P143" s="179"/>
      <c r="Q143" s="166"/>
      <c r="R143" s="166"/>
      <c r="S143" s="166"/>
      <c r="T143" s="166"/>
      <c r="U143" s="166"/>
      <c r="V143" s="166">
        <v>150</v>
      </c>
      <c r="W143" s="166"/>
    </row>
    <row r="144" spans="1:23" ht="13.5">
      <c r="A144" s="162" t="s">
        <v>1509</v>
      </c>
      <c r="B144" s="166">
        <v>2130</v>
      </c>
      <c r="C144" s="166"/>
      <c r="D144" s="166"/>
      <c r="E144" s="166"/>
      <c r="F144" s="166"/>
      <c r="G144" s="166"/>
      <c r="H144" s="166"/>
      <c r="I144" s="166"/>
      <c r="J144" s="166"/>
      <c r="K144" s="166">
        <v>365</v>
      </c>
      <c r="L144" s="166">
        <v>345</v>
      </c>
      <c r="M144" s="166"/>
      <c r="N144" s="166">
        <v>920</v>
      </c>
      <c r="O144" s="166"/>
      <c r="P144" s="179"/>
      <c r="Q144" s="166">
        <v>500</v>
      </c>
      <c r="R144" s="166"/>
      <c r="S144" s="166"/>
      <c r="T144" s="166"/>
      <c r="U144" s="166"/>
      <c r="V144" s="166"/>
      <c r="W144" s="166"/>
    </row>
    <row r="145" spans="1:23" ht="13.5">
      <c r="A145" s="162" t="s">
        <v>1510</v>
      </c>
      <c r="B145" s="166">
        <v>472</v>
      </c>
      <c r="C145" s="166"/>
      <c r="D145" s="166"/>
      <c r="E145" s="166"/>
      <c r="F145" s="166">
        <v>122</v>
      </c>
      <c r="G145" s="166"/>
      <c r="H145" s="166"/>
      <c r="I145" s="166"/>
      <c r="J145" s="166"/>
      <c r="K145" s="166"/>
      <c r="L145" s="166"/>
      <c r="M145" s="166"/>
      <c r="N145" s="166">
        <v>350</v>
      </c>
      <c r="O145" s="166"/>
      <c r="P145" s="179"/>
      <c r="Q145" s="166"/>
      <c r="R145" s="166"/>
      <c r="S145" s="166"/>
      <c r="T145" s="166"/>
      <c r="U145" s="166"/>
      <c r="V145" s="166"/>
      <c r="W145" s="166"/>
    </row>
    <row r="146" spans="1:23" ht="13.5">
      <c r="A146" s="198" t="s">
        <v>1511</v>
      </c>
      <c r="B146" s="159">
        <f aca="true" t="shared" si="24" ref="B146:W146">B147+B148</f>
        <v>4012</v>
      </c>
      <c r="C146" s="159">
        <f t="shared" si="24"/>
        <v>8</v>
      </c>
      <c r="D146" s="159">
        <f t="shared" si="24"/>
        <v>0</v>
      </c>
      <c r="E146" s="159">
        <f t="shared" si="24"/>
        <v>0</v>
      </c>
      <c r="F146" s="159">
        <f t="shared" si="24"/>
        <v>0</v>
      </c>
      <c r="G146" s="159">
        <f t="shared" si="24"/>
        <v>0</v>
      </c>
      <c r="H146" s="159">
        <f t="shared" si="24"/>
        <v>0</v>
      </c>
      <c r="I146" s="159">
        <f t="shared" si="24"/>
        <v>0</v>
      </c>
      <c r="J146" s="159">
        <f t="shared" si="24"/>
        <v>0</v>
      </c>
      <c r="K146" s="159">
        <f t="shared" si="24"/>
        <v>921</v>
      </c>
      <c r="L146" s="159">
        <f t="shared" si="24"/>
        <v>1</v>
      </c>
      <c r="M146" s="159">
        <f t="shared" si="24"/>
        <v>0</v>
      </c>
      <c r="N146" s="159">
        <f t="shared" si="24"/>
        <v>2584</v>
      </c>
      <c r="O146" s="159">
        <f t="shared" si="24"/>
        <v>0</v>
      </c>
      <c r="P146" s="159">
        <f t="shared" si="24"/>
        <v>0</v>
      </c>
      <c r="Q146" s="159">
        <f t="shared" si="24"/>
        <v>170</v>
      </c>
      <c r="R146" s="159">
        <f t="shared" si="24"/>
        <v>0</v>
      </c>
      <c r="S146" s="159">
        <f t="shared" si="24"/>
        <v>0</v>
      </c>
      <c r="T146" s="159">
        <f t="shared" si="24"/>
        <v>0</v>
      </c>
      <c r="U146" s="159">
        <f t="shared" si="24"/>
        <v>0</v>
      </c>
      <c r="V146" s="159">
        <f t="shared" si="24"/>
        <v>300</v>
      </c>
      <c r="W146" s="159">
        <f t="shared" si="24"/>
        <v>28</v>
      </c>
    </row>
    <row r="147" spans="1:23" ht="13.5">
      <c r="A147" s="162" t="s">
        <v>1391</v>
      </c>
      <c r="B147" s="166">
        <f>SUM(C147:W147)</f>
        <v>685</v>
      </c>
      <c r="C147" s="166">
        <v>8</v>
      </c>
      <c r="D147" s="166"/>
      <c r="E147" s="166"/>
      <c r="F147" s="166"/>
      <c r="G147" s="166"/>
      <c r="H147" s="166"/>
      <c r="I147" s="166"/>
      <c r="J147" s="166"/>
      <c r="K147" s="199">
        <v>507</v>
      </c>
      <c r="L147" s="166"/>
      <c r="M147" s="166"/>
      <c r="N147" s="166"/>
      <c r="O147" s="166"/>
      <c r="P147" s="179"/>
      <c r="Q147" s="166">
        <v>170</v>
      </c>
      <c r="R147" s="166"/>
      <c r="S147" s="166"/>
      <c r="T147" s="166"/>
      <c r="U147" s="166"/>
      <c r="V147" s="166"/>
      <c r="W147" s="166"/>
    </row>
    <row r="148" spans="1:23" ht="13.5">
      <c r="A148" s="162" t="s">
        <v>1394</v>
      </c>
      <c r="B148" s="166">
        <f>SUM(C148:W148)</f>
        <v>3327</v>
      </c>
      <c r="C148" s="166">
        <f aca="true" t="shared" si="25" ref="C148:W148">SUM(C149:C151)</f>
        <v>0</v>
      </c>
      <c r="D148" s="166">
        <f t="shared" si="25"/>
        <v>0</v>
      </c>
      <c r="E148" s="166">
        <f t="shared" si="25"/>
        <v>0</v>
      </c>
      <c r="F148" s="166">
        <f t="shared" si="25"/>
        <v>0</v>
      </c>
      <c r="G148" s="166">
        <f t="shared" si="25"/>
        <v>0</v>
      </c>
      <c r="H148" s="166">
        <f t="shared" si="25"/>
        <v>0</v>
      </c>
      <c r="I148" s="166">
        <f t="shared" si="25"/>
        <v>0</v>
      </c>
      <c r="J148" s="166">
        <f t="shared" si="25"/>
        <v>0</v>
      </c>
      <c r="K148" s="199">
        <f t="shared" si="25"/>
        <v>414</v>
      </c>
      <c r="L148" s="166">
        <f t="shared" si="25"/>
        <v>1</v>
      </c>
      <c r="M148" s="166">
        <f t="shared" si="25"/>
        <v>0</v>
      </c>
      <c r="N148" s="166">
        <f t="shared" si="25"/>
        <v>2584</v>
      </c>
      <c r="O148" s="166">
        <f t="shared" si="25"/>
        <v>0</v>
      </c>
      <c r="P148" s="166">
        <f t="shared" si="25"/>
        <v>0</v>
      </c>
      <c r="Q148" s="166">
        <f t="shared" si="25"/>
        <v>0</v>
      </c>
      <c r="R148" s="166">
        <f t="shared" si="25"/>
        <v>0</v>
      </c>
      <c r="S148" s="166">
        <f t="shared" si="25"/>
        <v>0</v>
      </c>
      <c r="T148" s="166">
        <f t="shared" si="25"/>
        <v>0</v>
      </c>
      <c r="U148" s="166">
        <f t="shared" si="25"/>
        <v>0</v>
      </c>
      <c r="V148" s="166">
        <f t="shared" si="25"/>
        <v>300</v>
      </c>
      <c r="W148" s="166">
        <f t="shared" si="25"/>
        <v>28</v>
      </c>
    </row>
    <row r="149" spans="1:23" ht="13.5">
      <c r="A149" s="162" t="s">
        <v>1513</v>
      </c>
      <c r="B149" s="166">
        <f>SUM(C149:W149)</f>
        <v>1771</v>
      </c>
      <c r="C149" s="166"/>
      <c r="D149" s="166"/>
      <c r="E149" s="166"/>
      <c r="F149" s="166"/>
      <c r="G149" s="166"/>
      <c r="H149" s="166"/>
      <c r="I149" s="166"/>
      <c r="J149" s="166"/>
      <c r="K149" s="199">
        <v>271</v>
      </c>
      <c r="L149" s="166"/>
      <c r="M149" s="166"/>
      <c r="N149" s="166">
        <v>1500</v>
      </c>
      <c r="O149" s="166"/>
      <c r="P149" s="179"/>
      <c r="Q149" s="166"/>
      <c r="R149" s="166"/>
      <c r="S149" s="166"/>
      <c r="T149" s="166"/>
      <c r="U149" s="166"/>
      <c r="V149" s="166"/>
      <c r="W149" s="166"/>
    </row>
    <row r="150" spans="1:23" ht="13.5">
      <c r="A150" s="162" t="s">
        <v>1514</v>
      </c>
      <c r="B150" s="166">
        <f>SUM(C150:W150)</f>
        <v>603</v>
      </c>
      <c r="C150" s="166"/>
      <c r="D150" s="166"/>
      <c r="E150" s="166"/>
      <c r="F150" s="166"/>
      <c r="G150" s="166"/>
      <c r="H150" s="166"/>
      <c r="I150" s="166"/>
      <c r="J150" s="166"/>
      <c r="K150" s="199">
        <v>84</v>
      </c>
      <c r="L150" s="166">
        <v>1</v>
      </c>
      <c r="M150" s="166"/>
      <c r="N150" s="166">
        <v>490</v>
      </c>
      <c r="O150" s="166"/>
      <c r="P150" s="179"/>
      <c r="Q150" s="166"/>
      <c r="R150" s="166"/>
      <c r="S150" s="166"/>
      <c r="T150" s="166"/>
      <c r="U150" s="166"/>
      <c r="V150" s="166"/>
      <c r="W150" s="166">
        <v>28</v>
      </c>
    </row>
    <row r="151" spans="1:23" ht="13.5">
      <c r="A151" s="162" t="s">
        <v>1515</v>
      </c>
      <c r="B151" s="166">
        <f>SUM(C151:W151)</f>
        <v>953</v>
      </c>
      <c r="C151" s="166"/>
      <c r="D151" s="166"/>
      <c r="E151" s="166"/>
      <c r="F151" s="166"/>
      <c r="G151" s="166"/>
      <c r="H151" s="166"/>
      <c r="I151" s="166"/>
      <c r="J151" s="166"/>
      <c r="K151" s="199">
        <v>59</v>
      </c>
      <c r="L151" s="166"/>
      <c r="M151" s="166"/>
      <c r="N151" s="166">
        <v>594</v>
      </c>
      <c r="O151" s="166"/>
      <c r="P151" s="179"/>
      <c r="Q151" s="166"/>
      <c r="R151" s="166"/>
      <c r="S151" s="166"/>
      <c r="T151" s="166"/>
      <c r="U151" s="166"/>
      <c r="V151" s="166">
        <v>300</v>
      </c>
      <c r="W151" s="166"/>
    </row>
  </sheetData>
  <sheetProtection/>
  <mergeCells count="3">
    <mergeCell ref="B4:W4"/>
    <mergeCell ref="A4:A5"/>
    <mergeCell ref="B2:U3"/>
  </mergeCells>
  <printOptions horizontalCentered="1"/>
  <pageMargins left="0.4724409448818899" right="0.4724409448818899" top="0.590551181102362" bottom="0.4724409448818899" header="0.31496062992126" footer="0.31496062992126"/>
  <pageSetup fitToHeight="0" fitToWidth="1" horizontalDpi="600" verticalDpi="600" orientation="landscape" paperSize="9" scale="79"/>
</worksheet>
</file>

<file path=xl/worksheets/sheet12.xml><?xml version="1.0" encoding="utf-8"?>
<worksheet xmlns="http://schemas.openxmlformats.org/spreadsheetml/2006/main" xmlns:r="http://schemas.openxmlformats.org/officeDocument/2006/relationships">
  <dimension ref="A1:G11"/>
  <sheetViews>
    <sheetView showGridLines="0" showZeros="0" workbookViewId="0" topLeftCell="A1">
      <selection activeCell="G10" sqref="G10"/>
    </sheetView>
  </sheetViews>
  <sheetFormatPr defaultColWidth="18.00390625" defaultRowHeight="14.25"/>
  <cols>
    <col min="1" max="1" width="12.25390625" style="114" customWidth="1"/>
    <col min="2" max="3" width="16.375" style="115" customWidth="1"/>
    <col min="4" max="5" width="18.00390625" style="115" customWidth="1"/>
    <col min="6" max="7" width="18.00390625" style="116" customWidth="1"/>
    <col min="8" max="227" width="9.125" style="117" customWidth="1"/>
    <col min="228" max="16384" width="18.00390625" style="117" customWidth="1"/>
  </cols>
  <sheetData>
    <row r="1" spans="1:7" s="110" customFormat="1" ht="19.5" customHeight="1">
      <c r="A1" s="118" t="s">
        <v>1592</v>
      </c>
      <c r="F1" s="119"/>
      <c r="G1" s="119"/>
    </row>
    <row r="2" spans="1:7" s="111" customFormat="1" ht="22.5">
      <c r="A2" s="120" t="s">
        <v>1593</v>
      </c>
      <c r="B2" s="120"/>
      <c r="C2" s="120"/>
      <c r="D2" s="120"/>
      <c r="E2" s="120"/>
      <c r="F2" s="120"/>
      <c r="G2" s="120"/>
    </row>
    <row r="3" spans="1:7" s="112" customFormat="1" ht="19.5" customHeight="1">
      <c r="A3" s="121"/>
      <c r="F3" s="122" t="s">
        <v>23</v>
      </c>
      <c r="G3" s="122"/>
    </row>
    <row r="4" spans="1:7" s="112" customFormat="1" ht="30.75" customHeight="1">
      <c r="A4" s="123" t="s">
        <v>1594</v>
      </c>
      <c r="B4" s="124"/>
      <c r="C4" s="125" t="s">
        <v>25</v>
      </c>
      <c r="D4" s="126" t="s">
        <v>26</v>
      </c>
      <c r="E4" s="127" t="s">
        <v>1595</v>
      </c>
      <c r="F4" s="128"/>
      <c r="G4" s="129"/>
    </row>
    <row r="5" spans="1:7" s="112" customFormat="1" ht="38.25" customHeight="1">
      <c r="A5" s="130"/>
      <c r="B5" s="131"/>
      <c r="C5" s="132"/>
      <c r="D5" s="133"/>
      <c r="E5" s="134" t="s">
        <v>30</v>
      </c>
      <c r="F5" s="73" t="s">
        <v>31</v>
      </c>
      <c r="G5" s="73" t="s">
        <v>32</v>
      </c>
    </row>
    <row r="6" spans="1:7" s="112" customFormat="1" ht="19.5" customHeight="1">
      <c r="A6" s="135" t="s">
        <v>1596</v>
      </c>
      <c r="B6" s="136"/>
      <c r="C6" s="137">
        <v>381</v>
      </c>
      <c r="D6" s="138">
        <v>10</v>
      </c>
      <c r="E6" s="139">
        <v>180</v>
      </c>
      <c r="F6" s="140">
        <f aca="true" t="shared" si="0" ref="F6:F11">E6/C6</f>
        <v>0.47244094488188976</v>
      </c>
      <c r="G6" s="140">
        <f aca="true" t="shared" si="1" ref="G6:G11">E6/D6</f>
        <v>18</v>
      </c>
    </row>
    <row r="7" spans="1:7" s="112" customFormat="1" ht="19.5" customHeight="1">
      <c r="A7" s="141" t="s">
        <v>1597</v>
      </c>
      <c r="B7" s="142" t="s">
        <v>1365</v>
      </c>
      <c r="C7" s="137">
        <v>114995</v>
      </c>
      <c r="D7" s="138">
        <v>113153</v>
      </c>
      <c r="E7" s="143">
        <v>107671</v>
      </c>
      <c r="F7" s="140">
        <f t="shared" si="0"/>
        <v>0.9363102743597548</v>
      </c>
      <c r="G7" s="140">
        <f t="shared" si="1"/>
        <v>0.9515523229609467</v>
      </c>
    </row>
    <row r="8" spans="1:7" s="112" customFormat="1" ht="19.5" customHeight="1">
      <c r="A8" s="141"/>
      <c r="B8" s="142" t="s">
        <v>1598</v>
      </c>
      <c r="C8" s="137">
        <v>3765</v>
      </c>
      <c r="D8" s="138">
        <v>6553</v>
      </c>
      <c r="E8" s="139">
        <v>1881</v>
      </c>
      <c r="F8" s="140">
        <f t="shared" si="0"/>
        <v>0.499601593625498</v>
      </c>
      <c r="G8" s="140">
        <f t="shared" si="1"/>
        <v>0.28704410193804364</v>
      </c>
    </row>
    <row r="9" spans="1:7" s="112" customFormat="1" ht="19.5" customHeight="1">
      <c r="A9" s="141"/>
      <c r="B9" s="142" t="s">
        <v>1599</v>
      </c>
      <c r="C9" s="137">
        <v>111230</v>
      </c>
      <c r="D9" s="138">
        <v>106601</v>
      </c>
      <c r="E9" s="139">
        <v>105790</v>
      </c>
      <c r="F9" s="140">
        <f t="shared" si="0"/>
        <v>0.95109233120561</v>
      </c>
      <c r="G9" s="140">
        <f t="shared" si="1"/>
        <v>0.9923921914428571</v>
      </c>
    </row>
    <row r="10" spans="1:7" s="112" customFormat="1" ht="19.5" customHeight="1">
      <c r="A10" s="135" t="s">
        <v>1600</v>
      </c>
      <c r="B10" s="136"/>
      <c r="C10" s="137">
        <v>18322</v>
      </c>
      <c r="D10" s="138">
        <v>12865</v>
      </c>
      <c r="E10" s="139">
        <v>17952</v>
      </c>
      <c r="F10" s="140">
        <f t="shared" si="0"/>
        <v>0.9798056980678965</v>
      </c>
      <c r="G10" s="140">
        <f t="shared" si="1"/>
        <v>1.3954139137193937</v>
      </c>
    </row>
    <row r="11" spans="1:7" s="113" customFormat="1" ht="19.5" customHeight="1">
      <c r="A11" s="144" t="s">
        <v>1127</v>
      </c>
      <c r="B11" s="145"/>
      <c r="C11" s="146">
        <v>133698</v>
      </c>
      <c r="D11" s="138">
        <v>126028</v>
      </c>
      <c r="E11" s="143">
        <v>125803</v>
      </c>
      <c r="F11" s="140">
        <f t="shared" si="0"/>
        <v>0.940949004472767</v>
      </c>
      <c r="G11" s="140">
        <f t="shared" si="1"/>
        <v>0.9982146824515187</v>
      </c>
    </row>
  </sheetData>
  <sheetProtection/>
  <mergeCells count="10">
    <mergeCell ref="A2:G2"/>
    <mergeCell ref="F3:G3"/>
    <mergeCell ref="E4:G4"/>
    <mergeCell ref="A6:B6"/>
    <mergeCell ref="A10:B10"/>
    <mergeCell ref="A11:B11"/>
    <mergeCell ref="A7:A9"/>
    <mergeCell ref="C4:C5"/>
    <mergeCell ref="D4:D5"/>
    <mergeCell ref="A4:B5"/>
  </mergeCells>
  <printOptions horizontalCentered="1"/>
  <pageMargins left="0.708333333333333" right="0.708333333333333" top="0.747916666666667" bottom="0.747916666666667" header="0.314583333333333" footer="0.314583333333333"/>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L267"/>
  <sheetViews>
    <sheetView showGridLines="0" showZeros="0" workbookViewId="0" topLeftCell="C1">
      <pane ySplit="5" topLeftCell="A6" activePane="bottomLeft" state="frozen"/>
      <selection pane="bottomLeft" activeCell="O11" sqref="O11"/>
    </sheetView>
  </sheetViews>
  <sheetFormatPr defaultColWidth="9.00390625" defaultRowHeight="14.25"/>
  <cols>
    <col min="1" max="1" width="41.00390625" style="43" customWidth="1"/>
    <col min="2" max="2" width="9.25390625" style="43" customWidth="1"/>
    <col min="3" max="4" width="10.75390625" style="43" customWidth="1"/>
    <col min="5" max="5" width="9.625" style="81" customWidth="1"/>
    <col min="6" max="6" width="9.75390625" style="81" customWidth="1"/>
    <col min="7" max="7" width="63.25390625" style="43" customWidth="1"/>
    <col min="8" max="10" width="10.00390625" style="43" customWidth="1"/>
    <col min="11" max="11" width="7.25390625" style="81" customWidth="1"/>
    <col min="12" max="12" width="8.25390625" style="81" customWidth="1"/>
    <col min="13" max="16384" width="9.00390625" style="43" customWidth="1"/>
  </cols>
  <sheetData>
    <row r="1" spans="1:6" ht="14.25">
      <c r="A1" s="47" t="s">
        <v>1601</v>
      </c>
      <c r="B1" s="82"/>
      <c r="C1" s="82"/>
      <c r="D1" s="82"/>
      <c r="E1" s="83"/>
      <c r="F1" s="83"/>
    </row>
    <row r="2" spans="1:12" s="44" customFormat="1" ht="22.5">
      <c r="A2" s="48" t="s">
        <v>1602</v>
      </c>
      <c r="B2" s="48"/>
      <c r="C2" s="48"/>
      <c r="D2" s="48"/>
      <c r="E2" s="48"/>
      <c r="F2" s="48"/>
      <c r="G2" s="48"/>
      <c r="H2" s="48"/>
      <c r="I2" s="48"/>
      <c r="J2" s="48"/>
      <c r="K2" s="48"/>
      <c r="L2" s="48"/>
    </row>
    <row r="3" ht="14.25" customHeight="1">
      <c r="L3" s="101" t="s">
        <v>23</v>
      </c>
    </row>
    <row r="4" spans="1:12" ht="31.5" customHeight="1">
      <c r="A4" s="84" t="s">
        <v>1020</v>
      </c>
      <c r="B4" s="84"/>
      <c r="C4" s="84"/>
      <c r="D4" s="84"/>
      <c r="E4" s="84"/>
      <c r="F4" s="84"/>
      <c r="G4" s="84" t="s">
        <v>1021</v>
      </c>
      <c r="H4" s="84"/>
      <c r="I4" s="84"/>
      <c r="J4" s="84"/>
      <c r="K4" s="84"/>
      <c r="L4" s="84"/>
    </row>
    <row r="5" spans="1:12" s="46" customFormat="1" ht="19.5" customHeight="1">
      <c r="A5" s="85" t="s">
        <v>24</v>
      </c>
      <c r="B5" s="85" t="s">
        <v>25</v>
      </c>
      <c r="C5" s="85" t="s">
        <v>26</v>
      </c>
      <c r="D5" s="86" t="s">
        <v>27</v>
      </c>
      <c r="E5" s="87"/>
      <c r="F5" s="88"/>
      <c r="G5" s="85" t="s">
        <v>24</v>
      </c>
      <c r="H5" s="85" t="s">
        <v>25</v>
      </c>
      <c r="I5" s="85" t="s">
        <v>26</v>
      </c>
      <c r="J5" s="86" t="s">
        <v>27</v>
      </c>
      <c r="K5" s="87"/>
      <c r="L5" s="88"/>
    </row>
    <row r="6" spans="1:12" s="46" customFormat="1" ht="60" customHeight="1">
      <c r="A6" s="85"/>
      <c r="B6" s="85"/>
      <c r="C6" s="85"/>
      <c r="D6" s="85" t="s">
        <v>30</v>
      </c>
      <c r="E6" s="89" t="s">
        <v>31</v>
      </c>
      <c r="F6" s="89" t="s">
        <v>32</v>
      </c>
      <c r="G6" s="85"/>
      <c r="H6" s="85"/>
      <c r="I6" s="85"/>
      <c r="J6" s="85" t="s">
        <v>30</v>
      </c>
      <c r="K6" s="89" t="s">
        <v>31</v>
      </c>
      <c r="L6" s="89" t="s">
        <v>32</v>
      </c>
    </row>
    <row r="7" spans="1:12" ht="19.5" customHeight="1">
      <c r="A7" s="58" t="s">
        <v>1603</v>
      </c>
      <c r="B7" s="90">
        <v>0</v>
      </c>
      <c r="C7" s="90"/>
      <c r="D7" s="90"/>
      <c r="E7" s="91"/>
      <c r="F7" s="91"/>
      <c r="G7" s="90" t="s">
        <v>1604</v>
      </c>
      <c r="H7" s="92">
        <v>1713</v>
      </c>
      <c r="I7" s="92">
        <v>1863</v>
      </c>
      <c r="J7" s="92">
        <v>3689</v>
      </c>
      <c r="K7" s="102">
        <f>J7/H7</f>
        <v>2.153531815528313</v>
      </c>
      <c r="L7" s="102">
        <f>J7/I7</f>
        <v>1.9801395598497047</v>
      </c>
    </row>
    <row r="8" spans="1:12" ht="19.5" customHeight="1">
      <c r="A8" s="58" t="s">
        <v>1605</v>
      </c>
      <c r="B8" s="90">
        <v>0</v>
      </c>
      <c r="C8" s="90"/>
      <c r="D8" s="90"/>
      <c r="E8" s="91"/>
      <c r="F8" s="91"/>
      <c r="G8" s="93" t="s">
        <v>1606</v>
      </c>
      <c r="H8" s="92">
        <v>951</v>
      </c>
      <c r="I8" s="92">
        <v>1570</v>
      </c>
      <c r="J8" s="92">
        <v>2876</v>
      </c>
      <c r="K8" s="102">
        <f aca="true" t="shared" si="0" ref="K8:K71">J8/H8</f>
        <v>3.024185068349106</v>
      </c>
      <c r="L8" s="102">
        <f aca="true" t="shared" si="1" ref="L8:L71">J8/I8</f>
        <v>1.8318471337579618</v>
      </c>
    </row>
    <row r="9" spans="1:12" ht="19.5" customHeight="1">
      <c r="A9" s="58" t="s">
        <v>1607</v>
      </c>
      <c r="B9" s="90">
        <v>1000</v>
      </c>
      <c r="C9" s="90">
        <v>831</v>
      </c>
      <c r="D9" s="90">
        <v>900</v>
      </c>
      <c r="E9" s="91">
        <f aca="true" t="shared" si="2" ref="E9:E34">D9/B9</f>
        <v>0.9</v>
      </c>
      <c r="F9" s="91">
        <f>D9/C9</f>
        <v>1.0830324909747293</v>
      </c>
      <c r="G9" s="93" t="s">
        <v>1608</v>
      </c>
      <c r="H9" s="92">
        <v>0</v>
      </c>
      <c r="I9" s="92"/>
      <c r="J9" s="92"/>
      <c r="K9" s="102"/>
      <c r="L9" s="102"/>
    </row>
    <row r="10" spans="1:12" ht="19.5" customHeight="1">
      <c r="A10" s="58" t="s">
        <v>1609</v>
      </c>
      <c r="B10" s="90">
        <v>7005</v>
      </c>
      <c r="C10" s="90">
        <v>3631</v>
      </c>
      <c r="D10" s="90">
        <v>2010</v>
      </c>
      <c r="E10" s="91">
        <f t="shared" si="2"/>
        <v>0.28693790149892934</v>
      </c>
      <c r="F10" s="91">
        <f aca="true" t="shared" si="3" ref="F10:F73">D10/C10</f>
        <v>0.5535665106031397</v>
      </c>
      <c r="G10" s="93" t="s">
        <v>1610</v>
      </c>
      <c r="H10" s="92">
        <v>20</v>
      </c>
      <c r="I10" s="92"/>
      <c r="J10" s="92"/>
      <c r="K10" s="102"/>
      <c r="L10" s="102"/>
    </row>
    <row r="11" spans="1:12" ht="19.5" customHeight="1">
      <c r="A11" s="58" t="s">
        <v>1611</v>
      </c>
      <c r="B11" s="94">
        <v>18203</v>
      </c>
      <c r="C11" s="90">
        <v>22720</v>
      </c>
      <c r="D11" s="90">
        <v>13739</v>
      </c>
      <c r="E11" s="91">
        <f t="shared" si="2"/>
        <v>0.7547656979618744</v>
      </c>
      <c r="F11" s="91">
        <f t="shared" si="3"/>
        <v>0.6047095070422536</v>
      </c>
      <c r="G11" s="93" t="s">
        <v>1612</v>
      </c>
      <c r="H11" s="92">
        <v>0</v>
      </c>
      <c r="I11" s="92"/>
      <c r="J11" s="92"/>
      <c r="K11" s="102"/>
      <c r="L11" s="102"/>
    </row>
    <row r="12" spans="1:12" ht="19.5" customHeight="1">
      <c r="A12" s="58" t="s">
        <v>1613</v>
      </c>
      <c r="B12" s="94">
        <v>5774480</v>
      </c>
      <c r="C12" s="94">
        <v>5004523</v>
      </c>
      <c r="D12" s="94">
        <v>6622852</v>
      </c>
      <c r="E12" s="91">
        <f t="shared" si="2"/>
        <v>1.1469174713567283</v>
      </c>
      <c r="F12" s="91">
        <f t="shared" si="3"/>
        <v>1.3233732765340473</v>
      </c>
      <c r="G12" s="93" t="s">
        <v>1614</v>
      </c>
      <c r="H12" s="92">
        <v>0</v>
      </c>
      <c r="I12" s="92"/>
      <c r="J12" s="92"/>
      <c r="K12" s="102"/>
      <c r="L12" s="102"/>
    </row>
    <row r="13" spans="1:12" ht="19.5" customHeight="1">
      <c r="A13" s="63" t="s">
        <v>1615</v>
      </c>
      <c r="B13" s="92">
        <v>5039796</v>
      </c>
      <c r="C13" s="92">
        <v>4607059</v>
      </c>
      <c r="D13" s="92">
        <v>6273241</v>
      </c>
      <c r="E13" s="91">
        <f t="shared" si="2"/>
        <v>1.2447410569792905</v>
      </c>
      <c r="F13" s="91">
        <f t="shared" si="3"/>
        <v>1.361658489721968</v>
      </c>
      <c r="G13" s="93" t="s">
        <v>1616</v>
      </c>
      <c r="H13" s="92">
        <v>931</v>
      </c>
      <c r="I13" s="92">
        <v>1570</v>
      </c>
      <c r="J13" s="92">
        <v>2876</v>
      </c>
      <c r="K13" s="102">
        <f t="shared" si="0"/>
        <v>3.0891514500537056</v>
      </c>
      <c r="L13" s="102">
        <f t="shared" si="1"/>
        <v>1.8318471337579618</v>
      </c>
    </row>
    <row r="14" spans="1:12" ht="19.5" customHeight="1">
      <c r="A14" s="63" t="s">
        <v>1617</v>
      </c>
      <c r="B14" s="92">
        <v>29445</v>
      </c>
      <c r="C14" s="92">
        <v>76619</v>
      </c>
      <c r="D14" s="92">
        <v>43379</v>
      </c>
      <c r="E14" s="91">
        <f t="shared" si="2"/>
        <v>1.4732212599762269</v>
      </c>
      <c r="F14" s="91">
        <f t="shared" si="3"/>
        <v>0.5661650504444068</v>
      </c>
      <c r="G14" s="93" t="s">
        <v>1618</v>
      </c>
      <c r="H14" s="92">
        <v>762</v>
      </c>
      <c r="I14" s="92">
        <v>293</v>
      </c>
      <c r="J14" s="92">
        <v>813</v>
      </c>
      <c r="K14" s="102">
        <f t="shared" si="0"/>
        <v>1.0669291338582678</v>
      </c>
      <c r="L14" s="102">
        <f t="shared" si="1"/>
        <v>2.7747440273037545</v>
      </c>
    </row>
    <row r="15" spans="1:12" ht="19.5" customHeight="1">
      <c r="A15" s="63" t="s">
        <v>1619</v>
      </c>
      <c r="B15" s="92">
        <v>67300</v>
      </c>
      <c r="C15" s="92">
        <v>233158</v>
      </c>
      <c r="D15" s="92">
        <v>47028</v>
      </c>
      <c r="E15" s="91">
        <f t="shared" si="2"/>
        <v>0.6987815750371471</v>
      </c>
      <c r="F15" s="91">
        <f t="shared" si="3"/>
        <v>0.20170013467262543</v>
      </c>
      <c r="G15" s="93" t="s">
        <v>1620</v>
      </c>
      <c r="H15" s="92">
        <v>0</v>
      </c>
      <c r="I15" s="92">
        <v>0</v>
      </c>
      <c r="J15" s="92"/>
      <c r="K15" s="102"/>
      <c r="L15" s="102"/>
    </row>
    <row r="16" spans="1:12" ht="19.5" customHeight="1">
      <c r="A16" s="63" t="s">
        <v>1621</v>
      </c>
      <c r="B16" s="92">
        <v>-5800</v>
      </c>
      <c r="C16" s="92">
        <v>-214149</v>
      </c>
      <c r="D16" s="92">
        <v>-8742</v>
      </c>
      <c r="E16" s="91">
        <f t="shared" si="2"/>
        <v>1.5072413793103447</v>
      </c>
      <c r="F16" s="91">
        <f t="shared" si="3"/>
        <v>0.04082204446436827</v>
      </c>
      <c r="G16" s="93" t="s">
        <v>1622</v>
      </c>
      <c r="H16" s="92">
        <v>0</v>
      </c>
      <c r="I16" s="92">
        <v>0</v>
      </c>
      <c r="J16" s="92"/>
      <c r="K16" s="102"/>
      <c r="L16" s="102"/>
    </row>
    <row r="17" spans="1:12" ht="19.5" customHeight="1">
      <c r="A17" s="63" t="s">
        <v>1623</v>
      </c>
      <c r="B17" s="90">
        <v>643739</v>
      </c>
      <c r="C17" s="90">
        <v>301836</v>
      </c>
      <c r="D17" s="90">
        <v>267946</v>
      </c>
      <c r="E17" s="91">
        <f t="shared" si="2"/>
        <v>0.41623390846290187</v>
      </c>
      <c r="F17" s="91">
        <f t="shared" si="3"/>
        <v>0.8877204839714282</v>
      </c>
      <c r="G17" s="93" t="s">
        <v>1624</v>
      </c>
      <c r="H17" s="92">
        <v>0</v>
      </c>
      <c r="I17" s="92">
        <v>0</v>
      </c>
      <c r="J17" s="92">
        <v>105</v>
      </c>
      <c r="K17" s="102"/>
      <c r="L17" s="102"/>
    </row>
    <row r="18" spans="1:12" ht="19.5" customHeight="1">
      <c r="A18" s="58" t="s">
        <v>1625</v>
      </c>
      <c r="B18" s="90">
        <v>40</v>
      </c>
      <c r="C18" s="90"/>
      <c r="D18" s="90"/>
      <c r="E18" s="91">
        <f t="shared" si="2"/>
        <v>0</v>
      </c>
      <c r="F18" s="91"/>
      <c r="G18" s="93" t="s">
        <v>1626</v>
      </c>
      <c r="H18" s="92">
        <v>613</v>
      </c>
      <c r="I18" s="92">
        <v>150</v>
      </c>
      <c r="J18" s="92">
        <v>682</v>
      </c>
      <c r="K18" s="102">
        <f t="shared" si="0"/>
        <v>1.1125611745513866</v>
      </c>
      <c r="L18" s="102">
        <f t="shared" si="1"/>
        <v>4.546666666666667</v>
      </c>
    </row>
    <row r="19" spans="1:12" ht="19.5" customHeight="1">
      <c r="A19" s="58" t="s">
        <v>1627</v>
      </c>
      <c r="B19" s="94">
        <v>99084</v>
      </c>
      <c r="C19" s="94">
        <v>114298</v>
      </c>
      <c r="D19" s="94">
        <v>112883</v>
      </c>
      <c r="E19" s="91">
        <f t="shared" si="2"/>
        <v>1.1392656735699003</v>
      </c>
      <c r="F19" s="91">
        <f t="shared" si="3"/>
        <v>0.9876200808413096</v>
      </c>
      <c r="G19" s="93" t="s">
        <v>1628</v>
      </c>
      <c r="H19" s="92">
        <v>149</v>
      </c>
      <c r="I19" s="92">
        <v>143</v>
      </c>
      <c r="J19" s="92">
        <v>26</v>
      </c>
      <c r="K19" s="102">
        <f t="shared" si="0"/>
        <v>0.174496644295302</v>
      </c>
      <c r="L19" s="102">
        <f t="shared" si="1"/>
        <v>0.18181818181818182</v>
      </c>
    </row>
    <row r="20" spans="1:12" ht="19.5" customHeight="1">
      <c r="A20" s="63" t="s">
        <v>1629</v>
      </c>
      <c r="B20" s="92">
        <v>66005</v>
      </c>
      <c r="C20" s="92">
        <v>69301</v>
      </c>
      <c r="D20" s="92">
        <v>78439</v>
      </c>
      <c r="E20" s="91">
        <f t="shared" si="2"/>
        <v>1.188379668206954</v>
      </c>
      <c r="F20" s="91">
        <f t="shared" si="3"/>
        <v>1.1318595691259867</v>
      </c>
      <c r="G20" s="93" t="s">
        <v>1630</v>
      </c>
      <c r="H20" s="92">
        <v>0</v>
      </c>
      <c r="I20" s="92"/>
      <c r="J20" s="92"/>
      <c r="K20" s="102"/>
      <c r="L20" s="102"/>
    </row>
    <row r="21" spans="1:12" ht="19.5" customHeight="1">
      <c r="A21" s="63" t="s">
        <v>1631</v>
      </c>
      <c r="B21" s="92">
        <v>33079</v>
      </c>
      <c r="C21" s="92">
        <v>44997</v>
      </c>
      <c r="D21" s="92">
        <v>34444</v>
      </c>
      <c r="E21" s="91">
        <f t="shared" si="2"/>
        <v>1.0412648508116933</v>
      </c>
      <c r="F21" s="91">
        <f t="shared" si="3"/>
        <v>0.7654732537724738</v>
      </c>
      <c r="G21" s="95" t="s">
        <v>1632</v>
      </c>
      <c r="H21" s="92">
        <v>0</v>
      </c>
      <c r="I21" s="92"/>
      <c r="J21" s="92"/>
      <c r="K21" s="102"/>
      <c r="L21" s="102"/>
    </row>
    <row r="22" spans="1:12" ht="19.5" customHeight="1">
      <c r="A22" s="58" t="s">
        <v>1633</v>
      </c>
      <c r="B22" s="94">
        <v>204406</v>
      </c>
      <c r="C22" s="90">
        <v>283567</v>
      </c>
      <c r="D22" s="90">
        <v>274918</v>
      </c>
      <c r="E22" s="91">
        <f t="shared" si="2"/>
        <v>1.3449605197499095</v>
      </c>
      <c r="F22" s="91">
        <f t="shared" si="3"/>
        <v>0.9694992717770403</v>
      </c>
      <c r="G22" s="95" t="s">
        <v>1634</v>
      </c>
      <c r="H22" s="92">
        <v>0</v>
      </c>
      <c r="I22" s="92"/>
      <c r="J22" s="92"/>
      <c r="K22" s="102"/>
      <c r="L22" s="102"/>
    </row>
    <row r="23" spans="1:12" ht="19.5" customHeight="1">
      <c r="A23" s="58" t="s">
        <v>1635</v>
      </c>
      <c r="B23" s="90">
        <v>0</v>
      </c>
      <c r="C23" s="90"/>
      <c r="D23" s="90"/>
      <c r="E23" s="91"/>
      <c r="F23" s="91"/>
      <c r="G23" s="90" t="s">
        <v>1636</v>
      </c>
      <c r="H23" s="96">
        <v>10746</v>
      </c>
      <c r="I23" s="92">
        <v>9659</v>
      </c>
      <c r="J23" s="92">
        <v>10711</v>
      </c>
      <c r="K23" s="102">
        <f t="shared" si="0"/>
        <v>0.9967429741299088</v>
      </c>
      <c r="L23" s="102">
        <f t="shared" si="1"/>
        <v>1.108913966249094</v>
      </c>
    </row>
    <row r="24" spans="1:12" ht="19.5" customHeight="1">
      <c r="A24" s="58" t="s">
        <v>1637</v>
      </c>
      <c r="B24" s="90">
        <v>0</v>
      </c>
      <c r="C24" s="90"/>
      <c r="D24" s="90"/>
      <c r="E24" s="91"/>
      <c r="F24" s="91"/>
      <c r="G24" s="93" t="s">
        <v>1638</v>
      </c>
      <c r="H24" s="96">
        <v>10707</v>
      </c>
      <c r="I24" s="92">
        <v>9659</v>
      </c>
      <c r="J24" s="92">
        <v>10597</v>
      </c>
      <c r="K24" s="102">
        <f t="shared" si="0"/>
        <v>0.989726347249463</v>
      </c>
      <c r="L24" s="102">
        <f t="shared" si="1"/>
        <v>1.0971115022259033</v>
      </c>
    </row>
    <row r="25" spans="1:12" ht="19.5" customHeight="1">
      <c r="A25" s="58" t="s">
        <v>1639</v>
      </c>
      <c r="B25" s="90">
        <v>155000</v>
      </c>
      <c r="C25" s="90">
        <v>114889</v>
      </c>
      <c r="D25" s="90">
        <v>140000</v>
      </c>
      <c r="E25" s="91">
        <f t="shared" si="2"/>
        <v>0.9032258064516129</v>
      </c>
      <c r="F25" s="91">
        <f t="shared" si="3"/>
        <v>1.2185674868786394</v>
      </c>
      <c r="G25" s="93" t="s">
        <v>1640</v>
      </c>
      <c r="H25" s="92">
        <v>4605</v>
      </c>
      <c r="I25" s="92">
        <v>3758</v>
      </c>
      <c r="J25" s="92">
        <v>5036</v>
      </c>
      <c r="K25" s="102">
        <f t="shared" si="0"/>
        <v>1.0935939196525515</v>
      </c>
      <c r="L25" s="102">
        <f t="shared" si="1"/>
        <v>1.3400745077168708</v>
      </c>
    </row>
    <row r="26" spans="1:12" ht="19.5" customHeight="1">
      <c r="A26" s="58" t="s">
        <v>1641</v>
      </c>
      <c r="B26" s="94">
        <v>41616</v>
      </c>
      <c r="C26" s="90">
        <v>54589</v>
      </c>
      <c r="D26" s="90">
        <v>52834</v>
      </c>
      <c r="E26" s="91">
        <f t="shared" si="2"/>
        <v>1.269559784698193</v>
      </c>
      <c r="F26" s="91">
        <f t="shared" si="3"/>
        <v>0.9678506658850684</v>
      </c>
      <c r="G26" s="93" t="s">
        <v>1642</v>
      </c>
      <c r="H26" s="92">
        <v>5244</v>
      </c>
      <c r="I26" s="92">
        <v>5702</v>
      </c>
      <c r="J26" s="92">
        <v>5431</v>
      </c>
      <c r="K26" s="102">
        <f t="shared" si="0"/>
        <v>1.0356598016781082</v>
      </c>
      <c r="L26" s="102">
        <f t="shared" si="1"/>
        <v>0.9524728165555946</v>
      </c>
    </row>
    <row r="27" spans="1:12" ht="19.5" customHeight="1">
      <c r="A27" s="58" t="s">
        <v>1643</v>
      </c>
      <c r="B27" s="94">
        <v>33713</v>
      </c>
      <c r="C27" s="94">
        <v>33509</v>
      </c>
      <c r="D27" s="94">
        <v>43133</v>
      </c>
      <c r="E27" s="91">
        <f t="shared" si="2"/>
        <v>1.2794174354106724</v>
      </c>
      <c r="F27" s="91">
        <f t="shared" si="3"/>
        <v>1.287206422155242</v>
      </c>
      <c r="G27" s="93" t="s">
        <v>1644</v>
      </c>
      <c r="H27" s="92">
        <v>858</v>
      </c>
      <c r="I27" s="92">
        <v>199</v>
      </c>
      <c r="J27" s="92">
        <v>130</v>
      </c>
      <c r="K27" s="102">
        <f t="shared" si="0"/>
        <v>0.15151515151515152</v>
      </c>
      <c r="L27" s="102">
        <f t="shared" si="1"/>
        <v>0.6532663316582915</v>
      </c>
    </row>
    <row r="28" spans="1:12" ht="19.5" customHeight="1">
      <c r="A28" s="63" t="s">
        <v>1645</v>
      </c>
      <c r="B28" s="92">
        <v>22133</v>
      </c>
      <c r="C28" s="92">
        <v>24462</v>
      </c>
      <c r="D28" s="92">
        <v>33103</v>
      </c>
      <c r="E28" s="91">
        <f t="shared" si="2"/>
        <v>1.4956399945782315</v>
      </c>
      <c r="F28" s="91">
        <f t="shared" si="3"/>
        <v>1.3532417627340365</v>
      </c>
      <c r="G28" s="93" t="s">
        <v>1646</v>
      </c>
      <c r="H28" s="92">
        <v>39</v>
      </c>
      <c r="I28" s="92"/>
      <c r="J28" s="92">
        <v>114</v>
      </c>
      <c r="K28" s="102">
        <f t="shared" si="0"/>
        <v>2.923076923076923</v>
      </c>
      <c r="L28" s="102"/>
    </row>
    <row r="29" spans="1:12" ht="19.5" customHeight="1">
      <c r="A29" s="63" t="s">
        <v>1647</v>
      </c>
      <c r="B29" s="92">
        <v>11580</v>
      </c>
      <c r="C29" s="92">
        <v>9047</v>
      </c>
      <c r="D29" s="92">
        <v>10030</v>
      </c>
      <c r="E29" s="91">
        <f t="shared" si="2"/>
        <v>0.8661485319516408</v>
      </c>
      <c r="F29" s="91">
        <f t="shared" si="3"/>
        <v>1.1086548026970267</v>
      </c>
      <c r="G29" s="93" t="s">
        <v>1640</v>
      </c>
      <c r="H29" s="92">
        <v>7</v>
      </c>
      <c r="I29" s="92"/>
      <c r="J29" s="92">
        <v>80</v>
      </c>
      <c r="K29" s="102">
        <f t="shared" si="0"/>
        <v>11.428571428571429</v>
      </c>
      <c r="L29" s="102"/>
    </row>
    <row r="30" spans="1:12" ht="19.5" customHeight="1">
      <c r="A30" s="63" t="s">
        <v>1648</v>
      </c>
      <c r="B30" s="92">
        <v>0</v>
      </c>
      <c r="C30" s="92"/>
      <c r="D30" s="92"/>
      <c r="E30" s="91"/>
      <c r="F30" s="91"/>
      <c r="G30" s="93" t="s">
        <v>1642</v>
      </c>
      <c r="H30" s="92">
        <v>32</v>
      </c>
      <c r="I30" s="92"/>
      <c r="J30" s="92">
        <v>34</v>
      </c>
      <c r="K30" s="102">
        <f t="shared" si="0"/>
        <v>1.0625</v>
      </c>
      <c r="L30" s="102"/>
    </row>
    <row r="31" spans="1:12" ht="19.5" customHeight="1">
      <c r="A31" s="63" t="s">
        <v>1649</v>
      </c>
      <c r="B31" s="92">
        <v>0</v>
      </c>
      <c r="C31" s="92"/>
      <c r="D31" s="92"/>
      <c r="E31" s="91"/>
      <c r="F31" s="91"/>
      <c r="G31" s="97" t="s">
        <v>1650</v>
      </c>
      <c r="H31" s="92">
        <v>0</v>
      </c>
      <c r="I31" s="92"/>
      <c r="J31" s="92"/>
      <c r="K31" s="102"/>
      <c r="L31" s="102"/>
    </row>
    <row r="32" spans="1:12" ht="19.5" customHeight="1">
      <c r="A32" s="63" t="s">
        <v>1651</v>
      </c>
      <c r="B32" s="92">
        <v>0</v>
      </c>
      <c r="C32" s="92"/>
      <c r="D32" s="92"/>
      <c r="E32" s="91"/>
      <c r="F32" s="91"/>
      <c r="G32" s="93" t="s">
        <v>1652</v>
      </c>
      <c r="H32" s="92">
        <v>0</v>
      </c>
      <c r="I32" s="92"/>
      <c r="J32" s="92"/>
      <c r="K32" s="102"/>
      <c r="L32" s="102"/>
    </row>
    <row r="33" spans="1:12" ht="19.5" customHeight="1">
      <c r="A33" s="58" t="s">
        <v>1653</v>
      </c>
      <c r="B33" s="94">
        <v>2960</v>
      </c>
      <c r="C33" s="90">
        <v>7872</v>
      </c>
      <c r="D33" s="90">
        <v>17777</v>
      </c>
      <c r="E33" s="91">
        <f t="shared" si="2"/>
        <v>6.005743243243243</v>
      </c>
      <c r="F33" s="91">
        <f t="shared" si="3"/>
        <v>2.2582571138211383</v>
      </c>
      <c r="G33" s="95" t="s">
        <v>1642</v>
      </c>
      <c r="H33" s="92">
        <v>0</v>
      </c>
      <c r="I33" s="92"/>
      <c r="J33" s="92"/>
      <c r="K33" s="102"/>
      <c r="L33" s="102"/>
    </row>
    <row r="34" spans="1:12" ht="19.5" customHeight="1">
      <c r="A34" s="63" t="s">
        <v>1654</v>
      </c>
      <c r="B34" s="94">
        <v>356530</v>
      </c>
      <c r="C34" s="92">
        <v>420109</v>
      </c>
      <c r="D34" s="92">
        <v>566007</v>
      </c>
      <c r="E34" s="91">
        <f t="shared" si="2"/>
        <v>1.5875438252040501</v>
      </c>
      <c r="F34" s="91">
        <f t="shared" si="3"/>
        <v>1.3472860614745221</v>
      </c>
      <c r="G34" s="95" t="s">
        <v>1655</v>
      </c>
      <c r="H34" s="92">
        <v>0</v>
      </c>
      <c r="I34" s="92"/>
      <c r="J34" s="92"/>
      <c r="K34" s="102"/>
      <c r="L34" s="102"/>
    </row>
    <row r="35" spans="1:12" ht="19.5" customHeight="1">
      <c r="A35" s="63"/>
      <c r="B35" s="92"/>
      <c r="C35" s="92"/>
      <c r="D35" s="92"/>
      <c r="E35" s="91"/>
      <c r="F35" s="91"/>
      <c r="G35" s="90" t="s">
        <v>1656</v>
      </c>
      <c r="H35" s="92">
        <v>13404</v>
      </c>
      <c r="I35" s="92">
        <v>2009</v>
      </c>
      <c r="J35" s="92">
        <v>12735</v>
      </c>
      <c r="K35" s="102">
        <f t="shared" si="0"/>
        <v>0.9500895255147717</v>
      </c>
      <c r="L35" s="102">
        <f t="shared" si="1"/>
        <v>6.338974614235938</v>
      </c>
    </row>
    <row r="36" spans="1:12" ht="19.5" customHeight="1">
      <c r="A36" s="63"/>
      <c r="B36" s="92"/>
      <c r="C36" s="92"/>
      <c r="D36" s="92"/>
      <c r="E36" s="91"/>
      <c r="F36" s="91"/>
      <c r="G36" s="90" t="s">
        <v>1657</v>
      </c>
      <c r="H36" s="92">
        <v>13404</v>
      </c>
      <c r="I36" s="92">
        <v>2009</v>
      </c>
      <c r="J36" s="92">
        <v>12735</v>
      </c>
      <c r="K36" s="102">
        <f t="shared" si="0"/>
        <v>0.9500895255147717</v>
      </c>
      <c r="L36" s="102">
        <f t="shared" si="1"/>
        <v>6.338974614235938</v>
      </c>
    </row>
    <row r="37" spans="1:12" ht="19.5" customHeight="1">
      <c r="A37" s="63"/>
      <c r="B37" s="92"/>
      <c r="C37" s="92"/>
      <c r="D37" s="92"/>
      <c r="E37" s="91"/>
      <c r="F37" s="91"/>
      <c r="G37" s="90" t="s">
        <v>1658</v>
      </c>
      <c r="H37" s="92">
        <v>0</v>
      </c>
      <c r="I37" s="92">
        <v>0</v>
      </c>
      <c r="J37" s="92">
        <v>0</v>
      </c>
      <c r="K37" s="102"/>
      <c r="L37" s="102"/>
    </row>
    <row r="38" spans="1:12" ht="19.5" customHeight="1">
      <c r="A38" s="63"/>
      <c r="B38" s="92"/>
      <c r="C38" s="92"/>
      <c r="D38" s="92"/>
      <c r="E38" s="91"/>
      <c r="F38" s="91"/>
      <c r="G38" s="90" t="s">
        <v>1659</v>
      </c>
      <c r="H38" s="92">
        <v>13312</v>
      </c>
      <c r="I38" s="92">
        <v>2009</v>
      </c>
      <c r="J38" s="92">
        <v>12735</v>
      </c>
      <c r="K38" s="102">
        <f t="shared" si="0"/>
        <v>0.9566556490384616</v>
      </c>
      <c r="L38" s="102">
        <f t="shared" si="1"/>
        <v>6.338974614235938</v>
      </c>
    </row>
    <row r="39" spans="1:12" ht="19.5" customHeight="1">
      <c r="A39" s="63"/>
      <c r="B39" s="92"/>
      <c r="C39" s="92"/>
      <c r="D39" s="92"/>
      <c r="E39" s="91"/>
      <c r="F39" s="91"/>
      <c r="G39" s="90" t="s">
        <v>1660</v>
      </c>
      <c r="H39" s="92">
        <v>0</v>
      </c>
      <c r="I39" s="92"/>
      <c r="J39" s="92">
        <v>0</v>
      </c>
      <c r="K39" s="102"/>
      <c r="L39" s="102"/>
    </row>
    <row r="40" spans="1:12" ht="19.5" customHeight="1">
      <c r="A40" s="63"/>
      <c r="B40" s="92"/>
      <c r="C40" s="92"/>
      <c r="D40" s="92"/>
      <c r="E40" s="91"/>
      <c r="F40" s="91"/>
      <c r="G40" s="90" t="s">
        <v>1661</v>
      </c>
      <c r="H40" s="92">
        <v>92</v>
      </c>
      <c r="I40" s="92"/>
      <c r="J40" s="92">
        <v>0</v>
      </c>
      <c r="K40" s="102"/>
      <c r="L40" s="102"/>
    </row>
    <row r="41" spans="1:12" ht="19.5" customHeight="1">
      <c r="A41" s="63"/>
      <c r="B41" s="92"/>
      <c r="C41" s="92"/>
      <c r="D41" s="92"/>
      <c r="E41" s="91"/>
      <c r="F41" s="91"/>
      <c r="G41" s="90" t="s">
        <v>1662</v>
      </c>
      <c r="H41" s="92">
        <v>0</v>
      </c>
      <c r="I41" s="92"/>
      <c r="J41" s="92">
        <v>0</v>
      </c>
      <c r="K41" s="102"/>
      <c r="L41" s="102"/>
    </row>
    <row r="42" spans="1:12" ht="19.5" customHeight="1">
      <c r="A42" s="63"/>
      <c r="B42" s="92"/>
      <c r="C42" s="92"/>
      <c r="D42" s="92"/>
      <c r="E42" s="91"/>
      <c r="F42" s="91"/>
      <c r="G42" s="90" t="s">
        <v>1663</v>
      </c>
      <c r="H42" s="92">
        <v>0</v>
      </c>
      <c r="I42" s="92"/>
      <c r="J42" s="92">
        <v>0</v>
      </c>
      <c r="K42" s="102"/>
      <c r="L42" s="102"/>
    </row>
    <row r="43" spans="1:12" ht="19.5" customHeight="1">
      <c r="A43" s="63"/>
      <c r="B43" s="92"/>
      <c r="C43" s="92"/>
      <c r="D43" s="92"/>
      <c r="E43" s="91"/>
      <c r="F43" s="91"/>
      <c r="G43" s="90" t="s">
        <v>1664</v>
      </c>
      <c r="H43" s="92">
        <v>0</v>
      </c>
      <c r="I43" s="92"/>
      <c r="J43" s="92">
        <v>0</v>
      </c>
      <c r="K43" s="102"/>
      <c r="L43" s="102"/>
    </row>
    <row r="44" spans="1:12" ht="19.5" customHeight="1">
      <c r="A44" s="63"/>
      <c r="B44" s="92"/>
      <c r="C44" s="92"/>
      <c r="D44" s="92"/>
      <c r="E44" s="91"/>
      <c r="F44" s="91"/>
      <c r="G44" s="90" t="s">
        <v>1665</v>
      </c>
      <c r="H44" s="92">
        <v>0</v>
      </c>
      <c r="I44" s="92"/>
      <c r="J44" s="92">
        <v>0</v>
      </c>
      <c r="K44" s="102"/>
      <c r="L44" s="102"/>
    </row>
    <row r="45" spans="1:12" ht="19.5" customHeight="1">
      <c r="A45" s="63"/>
      <c r="B45" s="92"/>
      <c r="C45" s="92"/>
      <c r="D45" s="92"/>
      <c r="E45" s="91"/>
      <c r="F45" s="91"/>
      <c r="G45" s="90" t="s">
        <v>1666</v>
      </c>
      <c r="H45" s="92">
        <v>0</v>
      </c>
      <c r="I45" s="92"/>
      <c r="J45" s="92">
        <v>0</v>
      </c>
      <c r="K45" s="102"/>
      <c r="L45" s="102"/>
    </row>
    <row r="46" spans="1:12" ht="19.5" customHeight="1">
      <c r="A46" s="63"/>
      <c r="B46" s="92"/>
      <c r="C46" s="92"/>
      <c r="D46" s="92"/>
      <c r="E46" s="91"/>
      <c r="F46" s="91"/>
      <c r="G46" s="90" t="s">
        <v>1667</v>
      </c>
      <c r="H46" s="96">
        <v>3542834</v>
      </c>
      <c r="I46" s="96">
        <v>4290396</v>
      </c>
      <c r="J46" s="96">
        <v>4040926</v>
      </c>
      <c r="K46" s="102">
        <f t="shared" si="0"/>
        <v>1.140591402250289</v>
      </c>
      <c r="L46" s="102">
        <f t="shared" si="1"/>
        <v>0.9418538521852062</v>
      </c>
    </row>
    <row r="47" spans="1:12" s="45" customFormat="1" ht="19.5" customHeight="1">
      <c r="A47" s="98"/>
      <c r="B47" s="99"/>
      <c r="C47" s="99"/>
      <c r="D47" s="99"/>
      <c r="E47" s="91"/>
      <c r="F47" s="91"/>
      <c r="G47" s="90" t="s">
        <v>1668</v>
      </c>
      <c r="H47" s="96">
        <v>3342845</v>
      </c>
      <c r="I47" s="96">
        <v>2800096</v>
      </c>
      <c r="J47" s="96">
        <v>3711034</v>
      </c>
      <c r="K47" s="102">
        <f t="shared" si="0"/>
        <v>1.1101424086369545</v>
      </c>
      <c r="L47" s="102">
        <f t="shared" si="1"/>
        <v>1.3253238460395644</v>
      </c>
    </row>
    <row r="48" spans="1:12" ht="19.5" customHeight="1">
      <c r="A48" s="63"/>
      <c r="B48" s="92"/>
      <c r="C48" s="92"/>
      <c r="D48" s="92"/>
      <c r="E48" s="91"/>
      <c r="F48" s="91"/>
      <c r="G48" s="97" t="s">
        <v>1669</v>
      </c>
      <c r="H48" s="96">
        <v>884012</v>
      </c>
      <c r="I48" s="92">
        <v>1282924</v>
      </c>
      <c r="J48" s="92">
        <v>1115627</v>
      </c>
      <c r="K48" s="102">
        <f t="shared" si="0"/>
        <v>1.2620043619317385</v>
      </c>
      <c r="L48" s="102">
        <f t="shared" si="1"/>
        <v>0.8695971078567397</v>
      </c>
    </row>
    <row r="49" spans="1:12" ht="19.5" customHeight="1">
      <c r="A49" s="63"/>
      <c r="B49" s="92"/>
      <c r="C49" s="92"/>
      <c r="D49" s="92"/>
      <c r="E49" s="91"/>
      <c r="F49" s="91"/>
      <c r="G49" s="97" t="s">
        <v>1670</v>
      </c>
      <c r="H49" s="96">
        <v>28870</v>
      </c>
      <c r="I49" s="92">
        <v>83625</v>
      </c>
      <c r="J49" s="92">
        <v>80998</v>
      </c>
      <c r="K49" s="102">
        <f t="shared" si="0"/>
        <v>2.80561136127468</v>
      </c>
      <c r="L49" s="102">
        <f t="shared" si="1"/>
        <v>0.9685859491778774</v>
      </c>
    </row>
    <row r="50" spans="1:12" ht="19.5" customHeight="1">
      <c r="A50" s="63"/>
      <c r="B50" s="92"/>
      <c r="C50" s="92"/>
      <c r="D50" s="92"/>
      <c r="E50" s="91"/>
      <c r="F50" s="91"/>
      <c r="G50" s="97" t="s">
        <v>1671</v>
      </c>
      <c r="H50" s="96">
        <v>1651966</v>
      </c>
      <c r="I50" s="92">
        <v>479635</v>
      </c>
      <c r="J50" s="92">
        <v>1020230</v>
      </c>
      <c r="K50" s="102">
        <f t="shared" si="0"/>
        <v>0.6175853498195484</v>
      </c>
      <c r="L50" s="102">
        <f t="shared" si="1"/>
        <v>2.1270966464082064</v>
      </c>
    </row>
    <row r="51" spans="1:12" ht="19.5" customHeight="1">
      <c r="A51" s="60"/>
      <c r="B51" s="93"/>
      <c r="C51" s="93"/>
      <c r="D51" s="93"/>
      <c r="E51" s="91"/>
      <c r="F51" s="91"/>
      <c r="G51" s="97" t="s">
        <v>1672</v>
      </c>
      <c r="H51" s="96">
        <v>85018</v>
      </c>
      <c r="I51" s="92">
        <v>91262</v>
      </c>
      <c r="J51" s="92">
        <v>142608</v>
      </c>
      <c r="K51" s="102">
        <f t="shared" si="0"/>
        <v>1.67738596532499</v>
      </c>
      <c r="L51" s="102">
        <f t="shared" si="1"/>
        <v>1.5626219017773004</v>
      </c>
    </row>
    <row r="52" spans="1:12" ht="19.5" customHeight="1">
      <c r="A52" s="60"/>
      <c r="B52" s="93"/>
      <c r="C52" s="93"/>
      <c r="D52" s="93"/>
      <c r="E52" s="91"/>
      <c r="F52" s="91"/>
      <c r="G52" s="97" t="s">
        <v>1673</v>
      </c>
      <c r="H52" s="96">
        <v>6631</v>
      </c>
      <c r="I52" s="92">
        <v>7797</v>
      </c>
      <c r="J52" s="92">
        <v>6554</v>
      </c>
      <c r="K52" s="102">
        <f t="shared" si="0"/>
        <v>0.9883878751319559</v>
      </c>
      <c r="L52" s="102">
        <f t="shared" si="1"/>
        <v>0.8405797101449275</v>
      </c>
    </row>
    <row r="53" spans="1:12" ht="19.5" customHeight="1">
      <c r="A53" s="60"/>
      <c r="B53" s="93"/>
      <c r="C53" s="93"/>
      <c r="D53" s="93"/>
      <c r="E53" s="91"/>
      <c r="F53" s="91"/>
      <c r="G53" s="97" t="s">
        <v>1674</v>
      </c>
      <c r="H53" s="96">
        <v>12202</v>
      </c>
      <c r="I53" s="92">
        <v>7231</v>
      </c>
      <c r="J53" s="92">
        <v>9716</v>
      </c>
      <c r="K53" s="102">
        <f t="shared" si="0"/>
        <v>0.7962629077200459</v>
      </c>
      <c r="L53" s="102">
        <f t="shared" si="1"/>
        <v>1.3436592449177154</v>
      </c>
    </row>
    <row r="54" spans="1:12" ht="19.5" customHeight="1">
      <c r="A54" s="60"/>
      <c r="B54" s="93"/>
      <c r="C54" s="93"/>
      <c r="D54" s="93"/>
      <c r="E54" s="91"/>
      <c r="F54" s="91"/>
      <c r="G54" s="97" t="s">
        <v>1675</v>
      </c>
      <c r="H54" s="96">
        <v>3762</v>
      </c>
      <c r="I54" s="92">
        <v>989</v>
      </c>
      <c r="J54" s="92">
        <v>2178</v>
      </c>
      <c r="K54" s="102">
        <f t="shared" si="0"/>
        <v>0.5789473684210527</v>
      </c>
      <c r="L54" s="102">
        <f t="shared" si="1"/>
        <v>2.2022244691607686</v>
      </c>
    </row>
    <row r="55" spans="1:12" ht="19.5" customHeight="1">
      <c r="A55" s="60"/>
      <c r="B55" s="93"/>
      <c r="C55" s="93"/>
      <c r="D55" s="93"/>
      <c r="E55" s="91"/>
      <c r="F55" s="91"/>
      <c r="G55" s="97" t="s">
        <v>1676</v>
      </c>
      <c r="H55" s="96">
        <v>210</v>
      </c>
      <c r="I55" s="92">
        <v>185</v>
      </c>
      <c r="J55" s="92">
        <v>1159</v>
      </c>
      <c r="K55" s="102">
        <f t="shared" si="0"/>
        <v>5.519047619047619</v>
      </c>
      <c r="L55" s="102">
        <f t="shared" si="1"/>
        <v>6.264864864864865</v>
      </c>
    </row>
    <row r="56" spans="1:12" ht="19.5" customHeight="1">
      <c r="A56" s="58"/>
      <c r="B56" s="90"/>
      <c r="C56" s="90"/>
      <c r="D56" s="90"/>
      <c r="E56" s="91"/>
      <c r="F56" s="91"/>
      <c r="G56" s="97" t="s">
        <v>1677</v>
      </c>
      <c r="H56" s="96">
        <v>87958</v>
      </c>
      <c r="I56" s="92">
        <v>555485</v>
      </c>
      <c r="J56" s="92">
        <v>605930</v>
      </c>
      <c r="K56" s="102">
        <f t="shared" si="0"/>
        <v>6.888856044930535</v>
      </c>
      <c r="L56" s="102">
        <f t="shared" si="1"/>
        <v>1.0908125331917153</v>
      </c>
    </row>
    <row r="57" spans="1:12" ht="19.5" customHeight="1">
      <c r="A57" s="58"/>
      <c r="B57" s="90"/>
      <c r="C57" s="90"/>
      <c r="D57" s="90"/>
      <c r="E57" s="91"/>
      <c r="F57" s="91"/>
      <c r="G57" s="97" t="s">
        <v>1678</v>
      </c>
      <c r="H57" s="92">
        <v>9374</v>
      </c>
      <c r="I57" s="92">
        <v>27341</v>
      </c>
      <c r="J57" s="92">
        <v>14455</v>
      </c>
      <c r="K57" s="102">
        <f t="shared" si="0"/>
        <v>1.5420311499893322</v>
      </c>
      <c r="L57" s="102">
        <f t="shared" si="1"/>
        <v>0.5286931714275265</v>
      </c>
    </row>
    <row r="58" spans="1:12" ht="19.5" customHeight="1">
      <c r="A58" s="58"/>
      <c r="B58" s="90"/>
      <c r="C58" s="90"/>
      <c r="D58" s="90"/>
      <c r="E58" s="91"/>
      <c r="F58" s="91"/>
      <c r="G58" s="97" t="s">
        <v>920</v>
      </c>
      <c r="H58" s="92">
        <v>0</v>
      </c>
      <c r="I58" s="92"/>
      <c r="J58" s="92">
        <v>0</v>
      </c>
      <c r="K58" s="102"/>
      <c r="L58" s="102"/>
    </row>
    <row r="59" spans="1:12" ht="19.5" customHeight="1">
      <c r="A59" s="58"/>
      <c r="B59" s="90"/>
      <c r="C59" s="90"/>
      <c r="D59" s="90"/>
      <c r="E59" s="91"/>
      <c r="F59" s="91"/>
      <c r="G59" s="97" t="s">
        <v>1679</v>
      </c>
      <c r="H59" s="92">
        <v>572842</v>
      </c>
      <c r="I59" s="92">
        <v>263622</v>
      </c>
      <c r="J59" s="92">
        <v>711579</v>
      </c>
      <c r="K59" s="102">
        <f t="shared" si="0"/>
        <v>1.2421906913250076</v>
      </c>
      <c r="L59" s="102">
        <f t="shared" si="1"/>
        <v>2.6992398206522976</v>
      </c>
    </row>
    <row r="60" spans="1:12" ht="19.5" customHeight="1">
      <c r="A60" s="58"/>
      <c r="B60" s="90"/>
      <c r="C60" s="90"/>
      <c r="D60" s="90"/>
      <c r="E60" s="91"/>
      <c r="F60" s="91"/>
      <c r="G60" s="100" t="s">
        <v>1680</v>
      </c>
      <c r="H60" s="92"/>
      <c r="I60" s="92"/>
      <c r="J60" s="92">
        <v>51259</v>
      </c>
      <c r="K60" s="102"/>
      <c r="L60" s="102"/>
    </row>
    <row r="61" spans="1:12" ht="19.5" customHeight="1">
      <c r="A61" s="58"/>
      <c r="B61" s="90"/>
      <c r="C61" s="90"/>
      <c r="D61" s="90"/>
      <c r="E61" s="91"/>
      <c r="F61" s="91"/>
      <c r="G61" s="100" t="s">
        <v>1681</v>
      </c>
      <c r="H61" s="92"/>
      <c r="I61" s="92"/>
      <c r="J61" s="92">
        <v>1600</v>
      </c>
      <c r="K61" s="102"/>
      <c r="L61" s="102"/>
    </row>
    <row r="62" spans="1:12" ht="19.5" customHeight="1">
      <c r="A62" s="58"/>
      <c r="B62" s="90"/>
      <c r="C62" s="90"/>
      <c r="D62" s="90"/>
      <c r="E62" s="91"/>
      <c r="F62" s="91"/>
      <c r="G62" s="100" t="s">
        <v>1682</v>
      </c>
      <c r="H62" s="92"/>
      <c r="I62" s="92"/>
      <c r="J62" s="92">
        <v>34434</v>
      </c>
      <c r="K62" s="102"/>
      <c r="L62" s="102"/>
    </row>
    <row r="63" spans="1:12" ht="19.5" customHeight="1">
      <c r="A63" s="58"/>
      <c r="B63" s="90"/>
      <c r="C63" s="90"/>
      <c r="D63" s="90"/>
      <c r="E63" s="91"/>
      <c r="F63" s="91"/>
      <c r="G63" s="90" t="s">
        <v>1683</v>
      </c>
      <c r="H63" s="92">
        <v>2054</v>
      </c>
      <c r="I63" s="92">
        <v>1918</v>
      </c>
      <c r="J63" s="92">
        <v>4341</v>
      </c>
      <c r="K63" s="102">
        <f t="shared" si="0"/>
        <v>2.113437195715677</v>
      </c>
      <c r="L63" s="102">
        <f t="shared" si="1"/>
        <v>2.2632950990615224</v>
      </c>
    </row>
    <row r="64" spans="1:12" ht="19.5" customHeight="1">
      <c r="A64" s="58"/>
      <c r="B64" s="90"/>
      <c r="C64" s="90"/>
      <c r="D64" s="90"/>
      <c r="E64" s="91"/>
      <c r="F64" s="91"/>
      <c r="G64" s="97" t="s">
        <v>1669</v>
      </c>
      <c r="H64" s="92">
        <v>1934</v>
      </c>
      <c r="I64" s="92">
        <v>1525</v>
      </c>
      <c r="J64" s="92">
        <v>1538</v>
      </c>
      <c r="K64" s="102">
        <f t="shared" si="0"/>
        <v>0.795243019648397</v>
      </c>
      <c r="L64" s="102">
        <f t="shared" si="1"/>
        <v>1.0085245901639344</v>
      </c>
    </row>
    <row r="65" spans="1:12" ht="19.5" customHeight="1">
      <c r="A65" s="58"/>
      <c r="B65" s="90"/>
      <c r="C65" s="90"/>
      <c r="D65" s="90"/>
      <c r="E65" s="91"/>
      <c r="F65" s="91"/>
      <c r="G65" s="97" t="s">
        <v>1670</v>
      </c>
      <c r="H65" s="92">
        <v>0</v>
      </c>
      <c r="I65" s="92">
        <v>221</v>
      </c>
      <c r="J65" s="92">
        <v>0</v>
      </c>
      <c r="K65" s="102"/>
      <c r="L65" s="102">
        <f t="shared" si="1"/>
        <v>0</v>
      </c>
    </row>
    <row r="66" spans="1:12" ht="19.5" customHeight="1">
      <c r="A66" s="58"/>
      <c r="B66" s="90"/>
      <c r="C66" s="90"/>
      <c r="D66" s="90"/>
      <c r="E66" s="91"/>
      <c r="F66" s="91"/>
      <c r="G66" s="97" t="s">
        <v>1684</v>
      </c>
      <c r="H66" s="92">
        <v>120</v>
      </c>
      <c r="I66" s="92">
        <v>172</v>
      </c>
      <c r="J66" s="92">
        <v>2803</v>
      </c>
      <c r="K66" s="102">
        <f t="shared" si="0"/>
        <v>23.358333333333334</v>
      </c>
      <c r="L66" s="102">
        <f t="shared" si="1"/>
        <v>16.296511627906977</v>
      </c>
    </row>
    <row r="67" spans="1:12" ht="19.5" customHeight="1">
      <c r="A67" s="58"/>
      <c r="B67" s="90"/>
      <c r="C67" s="90"/>
      <c r="D67" s="90"/>
      <c r="E67" s="91"/>
      <c r="F67" s="91"/>
      <c r="G67" s="90" t="s">
        <v>1685</v>
      </c>
      <c r="H67" s="96">
        <v>9082</v>
      </c>
      <c r="I67" s="92">
        <v>8561</v>
      </c>
      <c r="J67" s="92">
        <v>8158</v>
      </c>
      <c r="K67" s="102">
        <f t="shared" si="0"/>
        <v>0.8982602950891874</v>
      </c>
      <c r="L67" s="102">
        <f t="shared" si="1"/>
        <v>0.952926060039715</v>
      </c>
    </row>
    <row r="68" spans="1:12" ht="19.5" customHeight="1">
      <c r="A68" s="58"/>
      <c r="B68" s="90"/>
      <c r="C68" s="90"/>
      <c r="D68" s="90"/>
      <c r="E68" s="91"/>
      <c r="F68" s="91"/>
      <c r="G68" s="90" t="s">
        <v>1686</v>
      </c>
      <c r="H68" s="96">
        <v>153193</v>
      </c>
      <c r="I68" s="96">
        <v>151340</v>
      </c>
      <c r="J68" s="96">
        <v>233691</v>
      </c>
      <c r="K68" s="102">
        <f t="shared" si="0"/>
        <v>1.5254678738584662</v>
      </c>
      <c r="L68" s="102">
        <f t="shared" si="1"/>
        <v>1.5441456323509977</v>
      </c>
    </row>
    <row r="69" spans="1:12" ht="19.5" customHeight="1">
      <c r="A69" s="58"/>
      <c r="B69" s="90"/>
      <c r="C69" s="90"/>
      <c r="D69" s="90"/>
      <c r="E69" s="91"/>
      <c r="F69" s="91"/>
      <c r="G69" s="97" t="s">
        <v>1687</v>
      </c>
      <c r="H69" s="96">
        <v>87889</v>
      </c>
      <c r="I69" s="92">
        <v>37011</v>
      </c>
      <c r="J69" s="92">
        <v>115662</v>
      </c>
      <c r="K69" s="102">
        <f t="shared" si="0"/>
        <v>1.3160008647270989</v>
      </c>
      <c r="L69" s="102">
        <f t="shared" si="1"/>
        <v>3.125070924860177</v>
      </c>
    </row>
    <row r="70" spans="1:12" ht="19.5" customHeight="1">
      <c r="A70" s="58"/>
      <c r="B70" s="90"/>
      <c r="C70" s="90"/>
      <c r="D70" s="90"/>
      <c r="E70" s="91"/>
      <c r="F70" s="91"/>
      <c r="G70" s="97" t="s">
        <v>1688</v>
      </c>
      <c r="H70" s="92">
        <v>40576</v>
      </c>
      <c r="I70" s="92">
        <v>36853</v>
      </c>
      <c r="J70" s="92">
        <v>23522</v>
      </c>
      <c r="K70" s="102">
        <f t="shared" si="0"/>
        <v>0.579702287066246</v>
      </c>
      <c r="L70" s="102">
        <f t="shared" si="1"/>
        <v>0.6382655414755922</v>
      </c>
    </row>
    <row r="71" spans="1:12" ht="19.5" customHeight="1">
      <c r="A71" s="58"/>
      <c r="B71" s="90"/>
      <c r="C71" s="90"/>
      <c r="D71" s="90"/>
      <c r="E71" s="91"/>
      <c r="F71" s="91"/>
      <c r="G71" s="97" t="s">
        <v>1689</v>
      </c>
      <c r="H71" s="92">
        <v>0</v>
      </c>
      <c r="I71" s="92">
        <v>322</v>
      </c>
      <c r="J71" s="92">
        <v>0</v>
      </c>
      <c r="K71" s="102"/>
      <c r="L71" s="102">
        <f t="shared" si="1"/>
        <v>0</v>
      </c>
    </row>
    <row r="72" spans="1:12" ht="19.5" customHeight="1">
      <c r="A72" s="58"/>
      <c r="B72" s="90"/>
      <c r="C72" s="90"/>
      <c r="D72" s="90"/>
      <c r="E72" s="91"/>
      <c r="F72" s="91"/>
      <c r="G72" s="97" t="s">
        <v>1690</v>
      </c>
      <c r="H72" s="92">
        <v>26</v>
      </c>
      <c r="I72" s="92">
        <v>26</v>
      </c>
      <c r="J72" s="92">
        <v>0</v>
      </c>
      <c r="K72" s="102">
        <f aca="true" t="shared" si="4" ref="K72:K135">J72/H72</f>
        <v>0</v>
      </c>
      <c r="L72" s="102">
        <f aca="true" t="shared" si="5" ref="L72:L135">J72/I72</f>
        <v>0</v>
      </c>
    </row>
    <row r="73" spans="1:12" ht="19.5" customHeight="1">
      <c r="A73" s="58"/>
      <c r="B73" s="90"/>
      <c r="C73" s="90"/>
      <c r="D73" s="90"/>
      <c r="E73" s="91"/>
      <c r="F73" s="91"/>
      <c r="G73" s="97" t="s">
        <v>1691</v>
      </c>
      <c r="H73" s="92">
        <v>24702</v>
      </c>
      <c r="I73" s="92">
        <v>77128</v>
      </c>
      <c r="J73" s="92">
        <v>94507</v>
      </c>
      <c r="K73" s="102">
        <f t="shared" si="4"/>
        <v>3.8258845437616387</v>
      </c>
      <c r="L73" s="102">
        <f t="shared" si="5"/>
        <v>1.225326729592366</v>
      </c>
    </row>
    <row r="74" spans="1:12" ht="19.5" customHeight="1">
      <c r="A74" s="58"/>
      <c r="B74" s="90"/>
      <c r="C74" s="90"/>
      <c r="D74" s="90"/>
      <c r="E74" s="91"/>
      <c r="F74" s="91"/>
      <c r="G74" s="90" t="s">
        <v>1692</v>
      </c>
      <c r="H74" s="96">
        <v>34140</v>
      </c>
      <c r="I74" s="96">
        <v>37215</v>
      </c>
      <c r="J74" s="96">
        <v>48813</v>
      </c>
      <c r="K74" s="102">
        <f t="shared" si="4"/>
        <v>1.4297891036906853</v>
      </c>
      <c r="L74" s="102">
        <f t="shared" si="5"/>
        <v>1.3116485288190245</v>
      </c>
    </row>
    <row r="75" spans="1:12" ht="19.5" customHeight="1">
      <c r="A75" s="58"/>
      <c r="B75" s="90"/>
      <c r="C75" s="90"/>
      <c r="D75" s="90"/>
      <c r="E75" s="91"/>
      <c r="F75" s="91"/>
      <c r="G75" s="90" t="s">
        <v>1693</v>
      </c>
      <c r="H75" s="92">
        <v>12345</v>
      </c>
      <c r="I75" s="92">
        <v>23835</v>
      </c>
      <c r="J75" s="92">
        <v>43792</v>
      </c>
      <c r="K75" s="102">
        <f t="shared" si="4"/>
        <v>3.547347104090725</v>
      </c>
      <c r="L75" s="102">
        <f t="shared" si="5"/>
        <v>1.8372980910425845</v>
      </c>
    </row>
    <row r="76" spans="1:12" ht="19.5" customHeight="1">
      <c r="A76" s="58"/>
      <c r="B76" s="90"/>
      <c r="C76" s="90"/>
      <c r="D76" s="90"/>
      <c r="E76" s="91"/>
      <c r="F76" s="91"/>
      <c r="G76" s="90" t="s">
        <v>1694</v>
      </c>
      <c r="H76" s="92">
        <v>30</v>
      </c>
      <c r="I76" s="92">
        <v>467</v>
      </c>
      <c r="J76" s="92">
        <v>22</v>
      </c>
      <c r="K76" s="102">
        <f t="shared" si="4"/>
        <v>0.7333333333333333</v>
      </c>
      <c r="L76" s="102">
        <f t="shared" si="5"/>
        <v>0.047109207708779445</v>
      </c>
    </row>
    <row r="77" spans="1:12" ht="19.5" customHeight="1">
      <c r="A77" s="58"/>
      <c r="B77" s="90"/>
      <c r="C77" s="90"/>
      <c r="D77" s="90"/>
      <c r="E77" s="91"/>
      <c r="F77" s="91"/>
      <c r="G77" s="90" t="s">
        <v>1695</v>
      </c>
      <c r="H77" s="92">
        <v>21765</v>
      </c>
      <c r="I77" s="92">
        <v>12913</v>
      </c>
      <c r="J77" s="92">
        <v>4999</v>
      </c>
      <c r="K77" s="102">
        <f t="shared" si="4"/>
        <v>0.22968067999081093</v>
      </c>
      <c r="L77" s="102">
        <f t="shared" si="5"/>
        <v>0.387129249593433</v>
      </c>
    </row>
    <row r="78" spans="1:12" ht="19.5" customHeight="1">
      <c r="A78" s="58"/>
      <c r="B78" s="90"/>
      <c r="C78" s="90"/>
      <c r="D78" s="90"/>
      <c r="E78" s="91"/>
      <c r="F78" s="91"/>
      <c r="G78" s="90" t="s">
        <v>1696</v>
      </c>
      <c r="H78" s="92">
        <v>660</v>
      </c>
      <c r="I78" s="92">
        <v>340</v>
      </c>
      <c r="J78" s="92"/>
      <c r="K78" s="102">
        <f t="shared" si="4"/>
        <v>0</v>
      </c>
      <c r="L78" s="102">
        <f t="shared" si="5"/>
        <v>0</v>
      </c>
    </row>
    <row r="79" spans="1:12" ht="19.5" customHeight="1">
      <c r="A79" s="58"/>
      <c r="B79" s="90"/>
      <c r="C79" s="90"/>
      <c r="D79" s="90"/>
      <c r="E79" s="91"/>
      <c r="F79" s="91"/>
      <c r="G79" s="95" t="s">
        <v>1669</v>
      </c>
      <c r="H79" s="92">
        <v>0</v>
      </c>
      <c r="I79" s="92">
        <v>340</v>
      </c>
      <c r="J79" s="92"/>
      <c r="K79" s="102"/>
      <c r="L79" s="102">
        <f t="shared" si="5"/>
        <v>0</v>
      </c>
    </row>
    <row r="80" spans="1:12" ht="19.5" customHeight="1">
      <c r="A80" s="58"/>
      <c r="B80" s="90"/>
      <c r="C80" s="90"/>
      <c r="D80" s="90"/>
      <c r="E80" s="91"/>
      <c r="F80" s="91"/>
      <c r="G80" s="95" t="s">
        <v>1670</v>
      </c>
      <c r="H80" s="92">
        <v>0</v>
      </c>
      <c r="I80" s="92">
        <v>0</v>
      </c>
      <c r="J80" s="92"/>
      <c r="K80" s="102"/>
      <c r="L80" s="102"/>
    </row>
    <row r="81" spans="1:12" ht="19.5" customHeight="1">
      <c r="A81" s="58"/>
      <c r="B81" s="90"/>
      <c r="C81" s="90"/>
      <c r="D81" s="90"/>
      <c r="E81" s="91"/>
      <c r="F81" s="91"/>
      <c r="G81" s="95" t="s">
        <v>1697</v>
      </c>
      <c r="H81" s="92">
        <v>660</v>
      </c>
      <c r="I81" s="92">
        <v>0</v>
      </c>
      <c r="J81" s="92"/>
      <c r="K81" s="102"/>
      <c r="L81" s="102"/>
    </row>
    <row r="82" spans="1:12" ht="19.5" customHeight="1">
      <c r="A82" s="58"/>
      <c r="B82" s="90"/>
      <c r="C82" s="90"/>
      <c r="D82" s="90"/>
      <c r="E82" s="91"/>
      <c r="F82" s="91"/>
      <c r="G82" s="90" t="s">
        <v>1698</v>
      </c>
      <c r="H82" s="92">
        <v>860</v>
      </c>
      <c r="I82" s="92">
        <v>802634</v>
      </c>
      <c r="J82" s="92">
        <v>24583</v>
      </c>
      <c r="K82" s="102">
        <f t="shared" si="4"/>
        <v>28.584883720930232</v>
      </c>
      <c r="L82" s="102">
        <f t="shared" si="5"/>
        <v>0.03062790761418031</v>
      </c>
    </row>
    <row r="83" spans="1:12" ht="19.5" customHeight="1">
      <c r="A83" s="58"/>
      <c r="B83" s="90"/>
      <c r="C83" s="90"/>
      <c r="D83" s="90"/>
      <c r="E83" s="91"/>
      <c r="F83" s="91"/>
      <c r="G83" s="95" t="s">
        <v>1669</v>
      </c>
      <c r="H83" s="92">
        <v>0</v>
      </c>
      <c r="I83" s="92">
        <v>151000</v>
      </c>
      <c r="J83" s="92"/>
      <c r="K83" s="102"/>
      <c r="L83" s="102"/>
    </row>
    <row r="84" spans="1:12" ht="19.5" customHeight="1">
      <c r="A84" s="58"/>
      <c r="B84" s="90"/>
      <c r="C84" s="90"/>
      <c r="D84" s="90"/>
      <c r="E84" s="91"/>
      <c r="F84" s="91"/>
      <c r="G84" s="95" t="s">
        <v>1670</v>
      </c>
      <c r="H84" s="92">
        <v>0</v>
      </c>
      <c r="I84" s="92">
        <v>0</v>
      </c>
      <c r="J84" s="92"/>
      <c r="K84" s="102"/>
      <c r="L84" s="102"/>
    </row>
    <row r="85" spans="1:12" ht="19.5" customHeight="1">
      <c r="A85" s="58"/>
      <c r="B85" s="90"/>
      <c r="C85" s="90"/>
      <c r="D85" s="90"/>
      <c r="E85" s="91"/>
      <c r="F85" s="91"/>
      <c r="G85" s="95" t="s">
        <v>1699</v>
      </c>
      <c r="H85" s="92">
        <v>860</v>
      </c>
      <c r="I85" s="92">
        <v>651634</v>
      </c>
      <c r="J85" s="92">
        <v>24583</v>
      </c>
      <c r="K85" s="102">
        <f t="shared" si="4"/>
        <v>28.584883720930232</v>
      </c>
      <c r="L85" s="102">
        <f t="shared" si="5"/>
        <v>0.03772516473971585</v>
      </c>
    </row>
    <row r="86" spans="1:12" ht="19.5" customHeight="1">
      <c r="A86" s="58"/>
      <c r="B86" s="90"/>
      <c r="C86" s="90"/>
      <c r="D86" s="90"/>
      <c r="E86" s="91"/>
      <c r="F86" s="91"/>
      <c r="G86" s="90" t="s">
        <v>1700</v>
      </c>
      <c r="H86" s="92">
        <v>0</v>
      </c>
      <c r="I86" s="92">
        <v>47900</v>
      </c>
      <c r="J86" s="92">
        <v>100</v>
      </c>
      <c r="K86" s="102"/>
      <c r="L86" s="102">
        <f t="shared" si="5"/>
        <v>0.0020876826722338203</v>
      </c>
    </row>
    <row r="87" spans="1:12" ht="19.5" customHeight="1">
      <c r="A87" s="58"/>
      <c r="B87" s="90"/>
      <c r="C87" s="90"/>
      <c r="D87" s="90"/>
      <c r="E87" s="91"/>
      <c r="F87" s="91"/>
      <c r="G87" s="95" t="s">
        <v>1687</v>
      </c>
      <c r="H87" s="92">
        <v>0</v>
      </c>
      <c r="I87" s="92">
        <v>900</v>
      </c>
      <c r="J87" s="92">
        <v>100</v>
      </c>
      <c r="K87" s="102"/>
      <c r="L87" s="102">
        <f t="shared" si="5"/>
        <v>0.1111111111111111</v>
      </c>
    </row>
    <row r="88" spans="1:12" ht="19.5" customHeight="1">
      <c r="A88" s="58"/>
      <c r="B88" s="90"/>
      <c r="C88" s="90"/>
      <c r="D88" s="90"/>
      <c r="E88" s="91"/>
      <c r="F88" s="91"/>
      <c r="G88" s="95" t="s">
        <v>1688</v>
      </c>
      <c r="H88" s="92">
        <v>0</v>
      </c>
      <c r="I88" s="92">
        <v>0</v>
      </c>
      <c r="J88" s="92"/>
      <c r="K88" s="102"/>
      <c r="L88" s="102"/>
    </row>
    <row r="89" spans="1:12" ht="19.5" customHeight="1">
      <c r="A89" s="58"/>
      <c r="B89" s="90"/>
      <c r="C89" s="90"/>
      <c r="D89" s="90"/>
      <c r="E89" s="91"/>
      <c r="F89" s="91"/>
      <c r="G89" s="95" t="s">
        <v>1689</v>
      </c>
      <c r="H89" s="92">
        <v>0</v>
      </c>
      <c r="I89" s="92">
        <v>0</v>
      </c>
      <c r="J89" s="92"/>
      <c r="K89" s="102"/>
      <c r="L89" s="102"/>
    </row>
    <row r="90" spans="1:12" ht="19.5" customHeight="1">
      <c r="A90" s="58"/>
      <c r="B90" s="90"/>
      <c r="C90" s="90"/>
      <c r="D90" s="90"/>
      <c r="E90" s="91"/>
      <c r="F90" s="91"/>
      <c r="G90" s="95" t="s">
        <v>1690</v>
      </c>
      <c r="H90" s="92">
        <v>0</v>
      </c>
      <c r="I90" s="92">
        <v>0</v>
      </c>
      <c r="J90" s="92"/>
      <c r="K90" s="102"/>
      <c r="L90" s="102"/>
    </row>
    <row r="91" spans="1:12" ht="19.5" customHeight="1">
      <c r="A91" s="58"/>
      <c r="B91" s="90"/>
      <c r="C91" s="90"/>
      <c r="D91" s="90"/>
      <c r="E91" s="91"/>
      <c r="F91" s="91"/>
      <c r="G91" s="95" t="s">
        <v>1701</v>
      </c>
      <c r="H91" s="92">
        <v>0</v>
      </c>
      <c r="I91" s="92">
        <v>47000</v>
      </c>
      <c r="J91" s="92"/>
      <c r="K91" s="102"/>
      <c r="L91" s="102"/>
    </row>
    <row r="92" spans="1:12" ht="19.5" customHeight="1">
      <c r="A92" s="58"/>
      <c r="B92" s="90"/>
      <c r="C92" s="90"/>
      <c r="D92" s="90"/>
      <c r="E92" s="91"/>
      <c r="F92" s="91"/>
      <c r="G92" s="90" t="s">
        <v>1702</v>
      </c>
      <c r="H92" s="92">
        <v>0</v>
      </c>
      <c r="I92" s="92"/>
      <c r="J92" s="92"/>
      <c r="K92" s="102"/>
      <c r="L92" s="102"/>
    </row>
    <row r="93" spans="1:12" ht="19.5" customHeight="1">
      <c r="A93" s="58"/>
      <c r="B93" s="90"/>
      <c r="C93" s="90"/>
      <c r="D93" s="90"/>
      <c r="E93" s="91"/>
      <c r="F93" s="91"/>
      <c r="G93" s="95" t="s">
        <v>1693</v>
      </c>
      <c r="H93" s="92">
        <v>0</v>
      </c>
      <c r="I93" s="92"/>
      <c r="J93" s="92"/>
      <c r="K93" s="102"/>
      <c r="L93" s="102"/>
    </row>
    <row r="94" spans="1:12" ht="19.5" customHeight="1">
      <c r="A94" s="58"/>
      <c r="B94" s="90"/>
      <c r="C94" s="90"/>
      <c r="D94" s="90"/>
      <c r="E94" s="91"/>
      <c r="F94" s="91"/>
      <c r="G94" s="95" t="s">
        <v>1703</v>
      </c>
      <c r="H94" s="92">
        <v>0</v>
      </c>
      <c r="I94" s="92"/>
      <c r="J94" s="92"/>
      <c r="K94" s="102"/>
      <c r="L94" s="102"/>
    </row>
    <row r="95" spans="1:12" ht="19.5" customHeight="1">
      <c r="A95" s="58"/>
      <c r="B95" s="90"/>
      <c r="C95" s="90"/>
      <c r="D95" s="90"/>
      <c r="E95" s="91"/>
      <c r="F95" s="91"/>
      <c r="G95" s="95" t="s">
        <v>1704</v>
      </c>
      <c r="H95" s="92">
        <v>0</v>
      </c>
      <c r="I95" s="92">
        <v>440392</v>
      </c>
      <c r="J95" s="92">
        <v>10206</v>
      </c>
      <c r="K95" s="102"/>
      <c r="L95" s="102">
        <f t="shared" si="5"/>
        <v>0.023174807898417773</v>
      </c>
    </row>
    <row r="96" spans="1:12" ht="19.5" customHeight="1">
      <c r="A96" s="58"/>
      <c r="B96" s="90"/>
      <c r="C96" s="90"/>
      <c r="D96" s="90"/>
      <c r="E96" s="91"/>
      <c r="F96" s="91"/>
      <c r="G96" s="95" t="s">
        <v>1669</v>
      </c>
      <c r="H96" s="92">
        <v>0</v>
      </c>
      <c r="I96" s="92">
        <v>0</v>
      </c>
      <c r="J96" s="92">
        <v>3756</v>
      </c>
      <c r="K96" s="102"/>
      <c r="L96" s="102"/>
    </row>
    <row r="97" spans="1:12" ht="19.5" customHeight="1">
      <c r="A97" s="58"/>
      <c r="B97" s="90"/>
      <c r="C97" s="90"/>
      <c r="D97" s="90"/>
      <c r="E97" s="91"/>
      <c r="F97" s="91"/>
      <c r="G97" s="95" t="s">
        <v>1670</v>
      </c>
      <c r="H97" s="92">
        <v>0</v>
      </c>
      <c r="I97" s="92">
        <v>0</v>
      </c>
      <c r="J97" s="92">
        <v>0</v>
      </c>
      <c r="K97" s="102"/>
      <c r="L97" s="102"/>
    </row>
    <row r="98" spans="1:12" ht="19.5" customHeight="1">
      <c r="A98" s="58"/>
      <c r="B98" s="90"/>
      <c r="C98" s="90"/>
      <c r="D98" s="90"/>
      <c r="E98" s="91"/>
      <c r="F98" s="91"/>
      <c r="G98" s="95" t="s">
        <v>1671</v>
      </c>
      <c r="H98" s="92">
        <v>0</v>
      </c>
      <c r="I98" s="92">
        <v>1392</v>
      </c>
      <c r="J98" s="92">
        <v>2000</v>
      </c>
      <c r="K98" s="102"/>
      <c r="L98" s="102">
        <f t="shared" si="5"/>
        <v>1.4367816091954022</v>
      </c>
    </row>
    <row r="99" spans="1:12" ht="19.5" customHeight="1">
      <c r="A99" s="58"/>
      <c r="B99" s="90"/>
      <c r="C99" s="90"/>
      <c r="D99" s="90"/>
      <c r="E99" s="91"/>
      <c r="F99" s="91"/>
      <c r="G99" s="95" t="s">
        <v>1672</v>
      </c>
      <c r="H99" s="92">
        <v>0</v>
      </c>
      <c r="I99" s="92">
        <v>0</v>
      </c>
      <c r="J99" s="92">
        <v>4450</v>
      </c>
      <c r="K99" s="102"/>
      <c r="L99" s="102"/>
    </row>
    <row r="100" spans="1:12" ht="19.5" customHeight="1">
      <c r="A100" s="58"/>
      <c r="B100" s="90"/>
      <c r="C100" s="90"/>
      <c r="D100" s="90"/>
      <c r="E100" s="91"/>
      <c r="F100" s="91"/>
      <c r="G100" s="95" t="s">
        <v>1675</v>
      </c>
      <c r="H100" s="92">
        <v>0</v>
      </c>
      <c r="I100" s="92">
        <v>0</v>
      </c>
      <c r="J100" s="92"/>
      <c r="K100" s="102"/>
      <c r="L100" s="102"/>
    </row>
    <row r="101" spans="1:12" ht="19.5" customHeight="1">
      <c r="A101" s="58"/>
      <c r="B101" s="90"/>
      <c r="C101" s="90"/>
      <c r="D101" s="90"/>
      <c r="E101" s="91"/>
      <c r="F101" s="91"/>
      <c r="G101" s="95" t="s">
        <v>1677</v>
      </c>
      <c r="H101" s="92">
        <v>0</v>
      </c>
      <c r="I101" s="92">
        <v>16000</v>
      </c>
      <c r="J101" s="92"/>
      <c r="K101" s="102"/>
      <c r="L101" s="102"/>
    </row>
    <row r="102" spans="1:12" ht="19.5" customHeight="1">
      <c r="A102" s="58"/>
      <c r="B102" s="90"/>
      <c r="C102" s="90"/>
      <c r="D102" s="90"/>
      <c r="E102" s="91"/>
      <c r="F102" s="91"/>
      <c r="G102" s="95" t="s">
        <v>1678</v>
      </c>
      <c r="H102" s="92">
        <v>0</v>
      </c>
      <c r="I102" s="92">
        <v>0</v>
      </c>
      <c r="J102" s="92"/>
      <c r="K102" s="102"/>
      <c r="L102" s="102"/>
    </row>
    <row r="103" spans="1:12" ht="19.5" customHeight="1">
      <c r="A103" s="58"/>
      <c r="B103" s="90"/>
      <c r="C103" s="90"/>
      <c r="D103" s="90"/>
      <c r="E103" s="91"/>
      <c r="F103" s="91"/>
      <c r="G103" s="95" t="s">
        <v>1705</v>
      </c>
      <c r="H103" s="92">
        <v>0</v>
      </c>
      <c r="I103" s="92">
        <v>423000</v>
      </c>
      <c r="J103" s="92"/>
      <c r="K103" s="102"/>
      <c r="L103" s="102"/>
    </row>
    <row r="104" spans="1:12" ht="19.5" customHeight="1">
      <c r="A104" s="58"/>
      <c r="B104" s="90"/>
      <c r="C104" s="90"/>
      <c r="D104" s="90"/>
      <c r="E104" s="91"/>
      <c r="F104" s="91"/>
      <c r="G104" s="90" t="s">
        <v>1706</v>
      </c>
      <c r="H104" s="92">
        <v>3</v>
      </c>
      <c r="I104" s="92"/>
      <c r="J104" s="92"/>
      <c r="K104" s="102"/>
      <c r="L104" s="102"/>
    </row>
    <row r="105" spans="1:12" ht="19.5" customHeight="1">
      <c r="A105" s="58"/>
      <c r="B105" s="90"/>
      <c r="C105" s="90"/>
      <c r="D105" s="90"/>
      <c r="E105" s="91"/>
      <c r="F105" s="91"/>
      <c r="G105" s="97" t="s">
        <v>1707</v>
      </c>
      <c r="H105" s="92">
        <v>3</v>
      </c>
      <c r="I105" s="92"/>
      <c r="J105" s="92"/>
      <c r="K105" s="102"/>
      <c r="L105" s="102"/>
    </row>
    <row r="106" spans="1:12" ht="19.5" customHeight="1">
      <c r="A106" s="58"/>
      <c r="B106" s="90"/>
      <c r="C106" s="90"/>
      <c r="D106" s="90"/>
      <c r="E106" s="91"/>
      <c r="F106" s="91"/>
      <c r="G106" s="97" t="s">
        <v>1642</v>
      </c>
      <c r="H106" s="92">
        <v>0</v>
      </c>
      <c r="I106" s="92"/>
      <c r="J106" s="92"/>
      <c r="K106" s="102"/>
      <c r="L106" s="102"/>
    </row>
    <row r="107" spans="1:12" ht="19.5" customHeight="1">
      <c r="A107" s="58"/>
      <c r="B107" s="90"/>
      <c r="C107" s="90"/>
      <c r="D107" s="90"/>
      <c r="E107" s="91"/>
      <c r="F107" s="91"/>
      <c r="G107" s="97" t="s">
        <v>1708</v>
      </c>
      <c r="H107" s="92">
        <v>3</v>
      </c>
      <c r="I107" s="92"/>
      <c r="J107" s="92"/>
      <c r="K107" s="102"/>
      <c r="L107" s="102"/>
    </row>
    <row r="108" spans="1:12" ht="19.5" customHeight="1">
      <c r="A108" s="58"/>
      <c r="B108" s="90"/>
      <c r="C108" s="90"/>
      <c r="D108" s="90"/>
      <c r="E108" s="91"/>
      <c r="F108" s="91"/>
      <c r="G108" s="97" t="s">
        <v>1709</v>
      </c>
      <c r="H108" s="92">
        <v>0</v>
      </c>
      <c r="I108" s="92"/>
      <c r="J108" s="92"/>
      <c r="K108" s="102"/>
      <c r="L108" s="102"/>
    </row>
    <row r="109" spans="1:12" ht="19.5" customHeight="1">
      <c r="A109" s="58"/>
      <c r="B109" s="90"/>
      <c r="C109" s="90"/>
      <c r="D109" s="90"/>
      <c r="E109" s="91"/>
      <c r="F109" s="91"/>
      <c r="G109" s="97" t="s">
        <v>1710</v>
      </c>
      <c r="H109" s="92">
        <v>0</v>
      </c>
      <c r="I109" s="92"/>
      <c r="J109" s="92"/>
      <c r="K109" s="102"/>
      <c r="L109" s="102"/>
    </row>
    <row r="110" spans="1:12" ht="19.5" customHeight="1">
      <c r="A110" s="58"/>
      <c r="B110" s="90"/>
      <c r="C110" s="90"/>
      <c r="D110" s="90"/>
      <c r="E110" s="91"/>
      <c r="F110" s="91"/>
      <c r="G110" s="97" t="s">
        <v>1711</v>
      </c>
      <c r="H110" s="92">
        <v>0</v>
      </c>
      <c r="I110" s="92"/>
      <c r="J110" s="92"/>
      <c r="K110" s="102"/>
      <c r="L110" s="102"/>
    </row>
    <row r="111" spans="1:12" ht="19.5" customHeight="1">
      <c r="A111" s="58"/>
      <c r="B111" s="90"/>
      <c r="C111" s="90"/>
      <c r="D111" s="90"/>
      <c r="E111" s="91"/>
      <c r="F111" s="91"/>
      <c r="G111" s="97" t="s">
        <v>1642</v>
      </c>
      <c r="H111" s="92">
        <v>0</v>
      </c>
      <c r="I111" s="92"/>
      <c r="J111" s="92"/>
      <c r="K111" s="102"/>
      <c r="L111" s="102"/>
    </row>
    <row r="112" spans="1:12" ht="19.5" customHeight="1">
      <c r="A112" s="58"/>
      <c r="B112" s="90"/>
      <c r="C112" s="90"/>
      <c r="D112" s="90"/>
      <c r="E112" s="91"/>
      <c r="F112" s="91"/>
      <c r="G112" s="97" t="s">
        <v>1708</v>
      </c>
      <c r="H112" s="92">
        <v>0</v>
      </c>
      <c r="I112" s="92"/>
      <c r="J112" s="92"/>
      <c r="K112" s="102"/>
      <c r="L112" s="102"/>
    </row>
    <row r="113" spans="1:12" ht="19.5" customHeight="1">
      <c r="A113" s="58"/>
      <c r="B113" s="90"/>
      <c r="C113" s="90"/>
      <c r="D113" s="90"/>
      <c r="E113" s="91"/>
      <c r="F113" s="91"/>
      <c r="G113" s="97" t="s">
        <v>1712</v>
      </c>
      <c r="H113" s="92">
        <v>0</v>
      </c>
      <c r="I113" s="92"/>
      <c r="J113" s="92"/>
      <c r="K113" s="102"/>
      <c r="L113" s="102"/>
    </row>
    <row r="114" spans="1:12" ht="19.5" customHeight="1">
      <c r="A114" s="58"/>
      <c r="B114" s="90"/>
      <c r="C114" s="90"/>
      <c r="D114" s="90"/>
      <c r="E114" s="91"/>
      <c r="F114" s="91"/>
      <c r="G114" s="97" t="s">
        <v>1713</v>
      </c>
      <c r="H114" s="92">
        <v>0</v>
      </c>
      <c r="I114" s="92"/>
      <c r="J114" s="92"/>
      <c r="K114" s="102"/>
      <c r="L114" s="102"/>
    </row>
    <row r="115" spans="1:12" ht="19.5" customHeight="1">
      <c r="A115" s="58"/>
      <c r="B115" s="90"/>
      <c r="C115" s="90"/>
      <c r="D115" s="90"/>
      <c r="E115" s="91"/>
      <c r="F115" s="91"/>
      <c r="G115" s="97" t="s">
        <v>1714</v>
      </c>
      <c r="H115" s="92">
        <v>0</v>
      </c>
      <c r="I115" s="92"/>
      <c r="J115" s="92"/>
      <c r="K115" s="102"/>
      <c r="L115" s="102"/>
    </row>
    <row r="116" spans="1:12" ht="19.5" customHeight="1">
      <c r="A116" s="58"/>
      <c r="B116" s="90"/>
      <c r="C116" s="90"/>
      <c r="D116" s="90"/>
      <c r="E116" s="91"/>
      <c r="F116" s="91"/>
      <c r="G116" s="97" t="s">
        <v>708</v>
      </c>
      <c r="H116" s="92">
        <v>0</v>
      </c>
      <c r="I116" s="92"/>
      <c r="J116" s="92"/>
      <c r="K116" s="102"/>
      <c r="L116" s="102"/>
    </row>
    <row r="117" spans="1:12" ht="19.5" customHeight="1">
      <c r="A117" s="58"/>
      <c r="B117" s="90"/>
      <c r="C117" s="90"/>
      <c r="D117" s="90"/>
      <c r="E117" s="91"/>
      <c r="F117" s="91"/>
      <c r="G117" s="97" t="s">
        <v>1715</v>
      </c>
      <c r="H117" s="92">
        <v>0</v>
      </c>
      <c r="I117" s="92"/>
      <c r="J117" s="92"/>
      <c r="K117" s="102"/>
      <c r="L117" s="102"/>
    </row>
    <row r="118" spans="1:12" ht="19.5" customHeight="1">
      <c r="A118" s="58"/>
      <c r="B118" s="90"/>
      <c r="C118" s="90"/>
      <c r="D118" s="90"/>
      <c r="E118" s="91"/>
      <c r="F118" s="91"/>
      <c r="G118" s="97" t="s">
        <v>1716</v>
      </c>
      <c r="H118" s="92">
        <v>0</v>
      </c>
      <c r="I118" s="92"/>
      <c r="J118" s="92"/>
      <c r="K118" s="102"/>
      <c r="L118" s="102"/>
    </row>
    <row r="119" spans="1:12" ht="19.5" customHeight="1">
      <c r="A119" s="58"/>
      <c r="B119" s="90"/>
      <c r="C119" s="90"/>
      <c r="D119" s="90"/>
      <c r="E119" s="91"/>
      <c r="F119" s="91"/>
      <c r="G119" s="97" t="s">
        <v>1717</v>
      </c>
      <c r="H119" s="92">
        <v>0</v>
      </c>
      <c r="I119" s="92"/>
      <c r="J119" s="92"/>
      <c r="K119" s="102"/>
      <c r="L119" s="102"/>
    </row>
    <row r="120" spans="1:12" ht="19.5" customHeight="1">
      <c r="A120" s="58"/>
      <c r="B120" s="90"/>
      <c r="C120" s="90"/>
      <c r="D120" s="90"/>
      <c r="E120" s="91"/>
      <c r="F120" s="91"/>
      <c r="G120" s="93" t="s">
        <v>1718</v>
      </c>
      <c r="H120" s="92">
        <v>30046</v>
      </c>
      <c r="I120" s="92">
        <v>557696</v>
      </c>
      <c r="J120" s="92">
        <v>119658</v>
      </c>
      <c r="K120" s="102">
        <f t="shared" si="4"/>
        <v>3.982493509951408</v>
      </c>
      <c r="L120" s="102">
        <f t="shared" si="5"/>
        <v>0.2145577518935047</v>
      </c>
    </row>
    <row r="121" spans="1:12" ht="19.5" customHeight="1">
      <c r="A121" s="58"/>
      <c r="B121" s="90"/>
      <c r="C121" s="90"/>
      <c r="D121" s="90"/>
      <c r="E121" s="91"/>
      <c r="F121" s="91"/>
      <c r="G121" s="97" t="s">
        <v>1719</v>
      </c>
      <c r="H121" s="92">
        <v>0</v>
      </c>
      <c r="I121" s="92"/>
      <c r="J121" s="92"/>
      <c r="K121" s="102"/>
      <c r="L121" s="102"/>
    </row>
    <row r="122" spans="1:12" ht="19.5" customHeight="1">
      <c r="A122" s="58"/>
      <c r="B122" s="90"/>
      <c r="C122" s="90"/>
      <c r="D122" s="90"/>
      <c r="E122" s="91"/>
      <c r="F122" s="91"/>
      <c r="G122" s="97" t="s">
        <v>739</v>
      </c>
      <c r="H122" s="92">
        <v>0</v>
      </c>
      <c r="I122" s="92"/>
      <c r="J122" s="92"/>
      <c r="K122" s="102"/>
      <c r="L122" s="102"/>
    </row>
    <row r="123" spans="1:12" ht="19.5" customHeight="1">
      <c r="A123" s="58"/>
      <c r="B123" s="90"/>
      <c r="C123" s="90"/>
      <c r="D123" s="90"/>
      <c r="E123" s="91"/>
      <c r="F123" s="91"/>
      <c r="G123" s="97" t="s">
        <v>740</v>
      </c>
      <c r="H123" s="92">
        <v>0</v>
      </c>
      <c r="I123" s="92"/>
      <c r="J123" s="92"/>
      <c r="K123" s="102"/>
      <c r="L123" s="102"/>
    </row>
    <row r="124" spans="1:12" ht="19.5" customHeight="1">
      <c r="A124" s="58"/>
      <c r="B124" s="90"/>
      <c r="C124" s="90"/>
      <c r="D124" s="90"/>
      <c r="E124" s="91"/>
      <c r="F124" s="91"/>
      <c r="G124" s="97" t="s">
        <v>1720</v>
      </c>
      <c r="H124" s="92">
        <v>0</v>
      </c>
      <c r="I124" s="92"/>
      <c r="J124" s="92"/>
      <c r="K124" s="102"/>
      <c r="L124" s="102"/>
    </row>
    <row r="125" spans="1:12" ht="19.5" customHeight="1">
      <c r="A125" s="58"/>
      <c r="B125" s="90"/>
      <c r="C125" s="90"/>
      <c r="D125" s="90"/>
      <c r="E125" s="91"/>
      <c r="F125" s="91"/>
      <c r="G125" s="97" t="s">
        <v>1721</v>
      </c>
      <c r="H125" s="92">
        <v>0</v>
      </c>
      <c r="I125" s="92"/>
      <c r="J125" s="92"/>
      <c r="K125" s="102"/>
      <c r="L125" s="102"/>
    </row>
    <row r="126" spans="1:12" ht="19.5" customHeight="1">
      <c r="A126" s="58"/>
      <c r="B126" s="90"/>
      <c r="C126" s="90"/>
      <c r="D126" s="90"/>
      <c r="E126" s="91"/>
      <c r="F126" s="91"/>
      <c r="G126" s="97" t="s">
        <v>1722</v>
      </c>
      <c r="H126" s="92">
        <v>30000</v>
      </c>
      <c r="I126" s="92">
        <v>30022</v>
      </c>
      <c r="J126" s="92">
        <v>11400</v>
      </c>
      <c r="K126" s="102">
        <f t="shared" si="4"/>
        <v>0.38</v>
      </c>
      <c r="L126" s="102">
        <f t="shared" si="5"/>
        <v>0.37972153753913795</v>
      </c>
    </row>
    <row r="127" spans="1:12" ht="19.5" customHeight="1">
      <c r="A127" s="58"/>
      <c r="B127" s="90"/>
      <c r="C127" s="90"/>
      <c r="D127" s="90"/>
      <c r="E127" s="91"/>
      <c r="F127" s="91"/>
      <c r="G127" s="97" t="s">
        <v>1720</v>
      </c>
      <c r="H127" s="92">
        <v>0</v>
      </c>
      <c r="I127" s="92">
        <v>30022</v>
      </c>
      <c r="J127" s="92">
        <v>11400</v>
      </c>
      <c r="K127" s="102"/>
      <c r="L127" s="102">
        <f t="shared" si="5"/>
        <v>0.37972153753913795</v>
      </c>
    </row>
    <row r="128" spans="1:12" ht="19.5" customHeight="1">
      <c r="A128" s="58"/>
      <c r="B128" s="90"/>
      <c r="C128" s="90"/>
      <c r="D128" s="90"/>
      <c r="E128" s="91"/>
      <c r="F128" s="91"/>
      <c r="G128" s="97" t="s">
        <v>1723</v>
      </c>
      <c r="H128" s="92">
        <v>12000</v>
      </c>
      <c r="I128" s="92">
        <v>0</v>
      </c>
      <c r="J128" s="92"/>
      <c r="K128" s="102">
        <f t="shared" si="4"/>
        <v>0</v>
      </c>
      <c r="L128" s="102"/>
    </row>
    <row r="129" spans="1:12" ht="19.5" customHeight="1">
      <c r="A129" s="58"/>
      <c r="B129" s="90"/>
      <c r="C129" s="90"/>
      <c r="D129" s="90"/>
      <c r="E129" s="91"/>
      <c r="F129" s="91"/>
      <c r="G129" s="97" t="s">
        <v>1724</v>
      </c>
      <c r="H129" s="92">
        <v>8000</v>
      </c>
      <c r="I129" s="92">
        <v>0</v>
      </c>
      <c r="J129" s="92"/>
      <c r="K129" s="102">
        <f t="shared" si="4"/>
        <v>0</v>
      </c>
      <c r="L129" s="102"/>
    </row>
    <row r="130" spans="1:12" ht="19.5" customHeight="1">
      <c r="A130" s="58"/>
      <c r="B130" s="90"/>
      <c r="C130" s="90"/>
      <c r="D130" s="90"/>
      <c r="E130" s="91"/>
      <c r="F130" s="91"/>
      <c r="G130" s="97" t="s">
        <v>1725</v>
      </c>
      <c r="H130" s="92">
        <v>10000</v>
      </c>
      <c r="I130" s="92">
        <v>0</v>
      </c>
      <c r="J130" s="92"/>
      <c r="K130" s="102">
        <f t="shared" si="4"/>
        <v>0</v>
      </c>
      <c r="L130" s="102"/>
    </row>
    <row r="131" spans="1:12" ht="19.5" customHeight="1">
      <c r="A131" s="58"/>
      <c r="B131" s="90"/>
      <c r="C131" s="90"/>
      <c r="D131" s="90"/>
      <c r="E131" s="91"/>
      <c r="F131" s="91"/>
      <c r="G131" s="97" t="s">
        <v>1726</v>
      </c>
      <c r="H131" s="92">
        <v>0</v>
      </c>
      <c r="I131" s="92"/>
      <c r="J131" s="92"/>
      <c r="K131" s="102"/>
      <c r="L131" s="102"/>
    </row>
    <row r="132" spans="1:12" ht="19.5" customHeight="1">
      <c r="A132" s="58"/>
      <c r="B132" s="90"/>
      <c r="C132" s="90"/>
      <c r="D132" s="90"/>
      <c r="E132" s="91"/>
      <c r="F132" s="91"/>
      <c r="G132" s="97" t="s">
        <v>1727</v>
      </c>
      <c r="H132" s="92">
        <v>0</v>
      </c>
      <c r="I132" s="92"/>
      <c r="J132" s="92"/>
      <c r="K132" s="102"/>
      <c r="L132" s="102"/>
    </row>
    <row r="133" spans="1:12" ht="19.5" customHeight="1">
      <c r="A133" s="58"/>
      <c r="B133" s="90"/>
      <c r="C133" s="90"/>
      <c r="D133" s="90"/>
      <c r="E133" s="91"/>
      <c r="F133" s="91"/>
      <c r="G133" s="97" t="s">
        <v>1728</v>
      </c>
      <c r="H133" s="92">
        <v>0</v>
      </c>
      <c r="I133" s="92"/>
      <c r="J133" s="92"/>
      <c r="K133" s="102"/>
      <c r="L133" s="102"/>
    </row>
    <row r="134" spans="1:12" ht="19.5" customHeight="1">
      <c r="A134" s="58"/>
      <c r="B134" s="90"/>
      <c r="C134" s="90"/>
      <c r="D134" s="90"/>
      <c r="E134" s="91"/>
      <c r="F134" s="91"/>
      <c r="G134" s="97" t="s">
        <v>1729</v>
      </c>
      <c r="H134" s="92">
        <v>0</v>
      </c>
      <c r="I134" s="92"/>
      <c r="J134" s="92"/>
      <c r="K134" s="102"/>
      <c r="L134" s="102"/>
    </row>
    <row r="135" spans="1:12" ht="19.5" customHeight="1">
      <c r="A135" s="58"/>
      <c r="B135" s="90"/>
      <c r="C135" s="90"/>
      <c r="D135" s="90"/>
      <c r="E135" s="91"/>
      <c r="F135" s="91"/>
      <c r="G135" s="97" t="s">
        <v>1730</v>
      </c>
      <c r="H135" s="92">
        <v>0</v>
      </c>
      <c r="I135" s="92"/>
      <c r="J135" s="92"/>
      <c r="K135" s="102"/>
      <c r="L135" s="102"/>
    </row>
    <row r="136" spans="1:12" ht="19.5" customHeight="1">
      <c r="A136" s="58"/>
      <c r="B136" s="90"/>
      <c r="C136" s="90"/>
      <c r="D136" s="90"/>
      <c r="E136" s="91"/>
      <c r="F136" s="91"/>
      <c r="G136" s="97" t="s">
        <v>1731</v>
      </c>
      <c r="H136" s="92">
        <v>0</v>
      </c>
      <c r="I136" s="92"/>
      <c r="J136" s="92"/>
      <c r="K136" s="102"/>
      <c r="L136" s="102"/>
    </row>
    <row r="137" spans="1:12" ht="19.5" customHeight="1">
      <c r="A137" s="58"/>
      <c r="B137" s="90"/>
      <c r="C137" s="90"/>
      <c r="D137" s="90"/>
      <c r="E137" s="91"/>
      <c r="F137" s="91"/>
      <c r="G137" s="97" t="s">
        <v>1732</v>
      </c>
      <c r="H137" s="92">
        <v>0</v>
      </c>
      <c r="I137" s="92"/>
      <c r="J137" s="92"/>
      <c r="K137" s="102"/>
      <c r="L137" s="102"/>
    </row>
    <row r="138" spans="1:12" ht="19.5" customHeight="1">
      <c r="A138" s="58"/>
      <c r="B138" s="90"/>
      <c r="C138" s="90"/>
      <c r="D138" s="90"/>
      <c r="E138" s="91"/>
      <c r="F138" s="91"/>
      <c r="G138" s="97" t="s">
        <v>1733</v>
      </c>
      <c r="H138" s="92">
        <v>0</v>
      </c>
      <c r="I138" s="92"/>
      <c r="J138" s="92"/>
      <c r="K138" s="102"/>
      <c r="L138" s="102"/>
    </row>
    <row r="139" spans="1:12" ht="19.5" customHeight="1">
      <c r="A139" s="58"/>
      <c r="B139" s="90"/>
      <c r="C139" s="90"/>
      <c r="D139" s="90"/>
      <c r="E139" s="91"/>
      <c r="F139" s="91"/>
      <c r="G139" s="97" t="s">
        <v>1734</v>
      </c>
      <c r="H139" s="92">
        <v>0</v>
      </c>
      <c r="I139" s="92"/>
      <c r="J139" s="92"/>
      <c r="K139" s="102"/>
      <c r="L139" s="102"/>
    </row>
    <row r="140" spans="1:12" ht="19.5" customHeight="1">
      <c r="A140" s="58"/>
      <c r="B140" s="90"/>
      <c r="C140" s="90"/>
      <c r="D140" s="90"/>
      <c r="E140" s="91"/>
      <c r="F140" s="91"/>
      <c r="G140" s="97" t="s">
        <v>1735</v>
      </c>
      <c r="H140" s="92">
        <v>0</v>
      </c>
      <c r="I140" s="92"/>
      <c r="J140" s="92"/>
      <c r="K140" s="102"/>
      <c r="L140" s="102"/>
    </row>
    <row r="141" spans="1:12" ht="19.5" customHeight="1">
      <c r="A141" s="58"/>
      <c r="B141" s="90"/>
      <c r="C141" s="90"/>
      <c r="D141" s="90"/>
      <c r="E141" s="91"/>
      <c r="F141" s="91"/>
      <c r="G141" s="97" t="s">
        <v>1736</v>
      </c>
      <c r="H141" s="92">
        <v>0</v>
      </c>
      <c r="I141" s="92"/>
      <c r="J141" s="92"/>
      <c r="K141" s="102"/>
      <c r="L141" s="102"/>
    </row>
    <row r="142" spans="1:12" ht="19.5" customHeight="1">
      <c r="A142" s="58"/>
      <c r="B142" s="90"/>
      <c r="C142" s="90"/>
      <c r="D142" s="90"/>
      <c r="E142" s="91"/>
      <c r="F142" s="91"/>
      <c r="G142" s="97" t="s">
        <v>1737</v>
      </c>
      <c r="H142" s="92">
        <v>0</v>
      </c>
      <c r="I142" s="92"/>
      <c r="J142" s="92"/>
      <c r="K142" s="102"/>
      <c r="L142" s="102"/>
    </row>
    <row r="143" spans="1:12" ht="19.5" customHeight="1">
      <c r="A143" s="58"/>
      <c r="B143" s="90"/>
      <c r="C143" s="90"/>
      <c r="D143" s="90"/>
      <c r="E143" s="91"/>
      <c r="F143" s="91"/>
      <c r="G143" s="97" t="s">
        <v>1738</v>
      </c>
      <c r="H143" s="92">
        <v>0</v>
      </c>
      <c r="I143" s="92"/>
      <c r="J143" s="92"/>
      <c r="K143" s="102"/>
      <c r="L143" s="102"/>
    </row>
    <row r="144" spans="1:12" ht="19.5" customHeight="1">
      <c r="A144" s="58"/>
      <c r="B144" s="90"/>
      <c r="C144" s="90"/>
      <c r="D144" s="90"/>
      <c r="E144" s="91"/>
      <c r="F144" s="91"/>
      <c r="G144" s="97" t="s">
        <v>1739</v>
      </c>
      <c r="H144" s="92">
        <v>0</v>
      </c>
      <c r="I144" s="92"/>
      <c r="J144" s="92"/>
      <c r="K144" s="102"/>
      <c r="L144" s="102"/>
    </row>
    <row r="145" spans="1:12" ht="19.5" customHeight="1">
      <c r="A145" s="58"/>
      <c r="B145" s="90"/>
      <c r="C145" s="90"/>
      <c r="D145" s="90"/>
      <c r="E145" s="91"/>
      <c r="F145" s="91"/>
      <c r="G145" s="97" t="s">
        <v>1740</v>
      </c>
      <c r="H145" s="92">
        <v>0</v>
      </c>
      <c r="I145" s="92"/>
      <c r="J145" s="92"/>
      <c r="K145" s="102"/>
      <c r="L145" s="102"/>
    </row>
    <row r="146" spans="1:12" ht="19.5" customHeight="1">
      <c r="A146" s="58"/>
      <c r="B146" s="90"/>
      <c r="C146" s="90"/>
      <c r="D146" s="90"/>
      <c r="E146" s="91"/>
      <c r="F146" s="91"/>
      <c r="G146" s="97" t="s">
        <v>1741</v>
      </c>
      <c r="H146" s="92">
        <v>0</v>
      </c>
      <c r="I146" s="92"/>
      <c r="J146" s="92"/>
      <c r="K146" s="102"/>
      <c r="L146" s="102"/>
    </row>
    <row r="147" spans="1:12" ht="19.5" customHeight="1">
      <c r="A147" s="58"/>
      <c r="B147" s="90"/>
      <c r="C147" s="90"/>
      <c r="D147" s="90"/>
      <c r="E147" s="91"/>
      <c r="F147" s="91"/>
      <c r="G147" s="97" t="s">
        <v>1742</v>
      </c>
      <c r="H147" s="92">
        <v>46</v>
      </c>
      <c r="I147" s="92">
        <v>208674</v>
      </c>
      <c r="J147" s="92">
        <v>108258</v>
      </c>
      <c r="K147" s="102"/>
      <c r="L147" s="102">
        <f aca="true" t="shared" si="6" ref="L136:L199">J147/I147</f>
        <v>0.5187900744702263</v>
      </c>
    </row>
    <row r="148" spans="1:12" ht="19.5" customHeight="1">
      <c r="A148" s="58"/>
      <c r="B148" s="90"/>
      <c r="C148" s="90"/>
      <c r="D148" s="90"/>
      <c r="E148" s="91"/>
      <c r="F148" s="91"/>
      <c r="G148" s="97" t="s">
        <v>1743</v>
      </c>
      <c r="H148" s="92">
        <v>0</v>
      </c>
      <c r="I148" s="92">
        <v>208092</v>
      </c>
      <c r="J148" s="92">
        <v>108171</v>
      </c>
      <c r="K148" s="102"/>
      <c r="L148" s="102">
        <f t="shared" si="6"/>
        <v>0.5198229629202468</v>
      </c>
    </row>
    <row r="149" spans="1:12" ht="19.5" customHeight="1">
      <c r="A149" s="58"/>
      <c r="B149" s="90"/>
      <c r="C149" s="90"/>
      <c r="D149" s="90"/>
      <c r="E149" s="91"/>
      <c r="F149" s="91"/>
      <c r="G149" s="97" t="s">
        <v>766</v>
      </c>
      <c r="H149" s="92">
        <v>0</v>
      </c>
      <c r="I149" s="92">
        <v>0</v>
      </c>
      <c r="J149" s="92"/>
      <c r="K149" s="102"/>
      <c r="L149" s="102"/>
    </row>
    <row r="150" spans="1:12" ht="19.5" customHeight="1">
      <c r="A150" s="58"/>
      <c r="B150" s="90"/>
      <c r="C150" s="90"/>
      <c r="D150" s="90"/>
      <c r="E150" s="91"/>
      <c r="F150" s="91"/>
      <c r="G150" s="97" t="s">
        <v>1744</v>
      </c>
      <c r="H150" s="92">
        <v>0</v>
      </c>
      <c r="I150" s="92">
        <v>0</v>
      </c>
      <c r="J150" s="92"/>
      <c r="K150" s="102"/>
      <c r="L150" s="102"/>
    </row>
    <row r="151" spans="1:12" ht="19.5" customHeight="1">
      <c r="A151" s="58"/>
      <c r="B151" s="90"/>
      <c r="C151" s="90"/>
      <c r="D151" s="90"/>
      <c r="E151" s="91"/>
      <c r="F151" s="91"/>
      <c r="G151" s="97" t="s">
        <v>1745</v>
      </c>
      <c r="H151" s="92">
        <v>0</v>
      </c>
      <c r="I151" s="92">
        <v>111</v>
      </c>
      <c r="J151" s="92">
        <v>51</v>
      </c>
      <c r="K151" s="102"/>
      <c r="L151" s="102">
        <f t="shared" si="6"/>
        <v>0.4594594594594595</v>
      </c>
    </row>
    <row r="152" spans="1:12" ht="19.5" customHeight="1">
      <c r="A152" s="58"/>
      <c r="B152" s="90"/>
      <c r="C152" s="90"/>
      <c r="D152" s="90"/>
      <c r="E152" s="91"/>
      <c r="F152" s="91"/>
      <c r="G152" s="97" t="s">
        <v>1746</v>
      </c>
      <c r="H152" s="92"/>
      <c r="I152" s="92">
        <v>0</v>
      </c>
      <c r="J152" s="92">
        <v>0</v>
      </c>
      <c r="K152" s="102"/>
      <c r="L152" s="102"/>
    </row>
    <row r="153" spans="1:12" ht="19.5" customHeight="1">
      <c r="A153" s="58"/>
      <c r="B153" s="90"/>
      <c r="C153" s="90"/>
      <c r="D153" s="90"/>
      <c r="E153" s="91"/>
      <c r="F153" s="91"/>
      <c r="G153" s="97" t="s">
        <v>1747</v>
      </c>
      <c r="H153" s="92">
        <v>0</v>
      </c>
      <c r="I153" s="92">
        <v>471</v>
      </c>
      <c r="J153" s="92">
        <v>36</v>
      </c>
      <c r="K153" s="102"/>
      <c r="L153" s="102">
        <f t="shared" si="6"/>
        <v>0.07643312101910828</v>
      </c>
    </row>
    <row r="154" spans="1:12" ht="19.5" customHeight="1">
      <c r="A154" s="58"/>
      <c r="B154" s="90"/>
      <c r="C154" s="90"/>
      <c r="D154" s="90"/>
      <c r="E154" s="91"/>
      <c r="F154" s="91"/>
      <c r="G154" s="97" t="s">
        <v>1748</v>
      </c>
      <c r="H154" s="92">
        <v>0</v>
      </c>
      <c r="I154" s="92">
        <v>0</v>
      </c>
      <c r="J154" s="92"/>
      <c r="K154" s="102"/>
      <c r="L154" s="102"/>
    </row>
    <row r="155" spans="1:12" ht="19.5" customHeight="1">
      <c r="A155" s="58"/>
      <c r="B155" s="90"/>
      <c r="C155" s="90"/>
      <c r="D155" s="90"/>
      <c r="E155" s="91"/>
      <c r="F155" s="91"/>
      <c r="G155" s="97" t="s">
        <v>1749</v>
      </c>
      <c r="H155" s="92">
        <v>46</v>
      </c>
      <c r="I155" s="92">
        <v>0</v>
      </c>
      <c r="J155" s="92"/>
      <c r="K155" s="102"/>
      <c r="L155" s="102"/>
    </row>
    <row r="156" spans="1:12" ht="19.5" customHeight="1">
      <c r="A156" s="58"/>
      <c r="B156" s="90"/>
      <c r="C156" s="90"/>
      <c r="D156" s="90"/>
      <c r="E156" s="91"/>
      <c r="F156" s="91"/>
      <c r="G156" s="97" t="s">
        <v>1750</v>
      </c>
      <c r="H156" s="92">
        <v>0</v>
      </c>
      <c r="I156" s="92"/>
      <c r="J156" s="92"/>
      <c r="K156" s="102"/>
      <c r="L156" s="102"/>
    </row>
    <row r="157" spans="1:12" ht="19.5" customHeight="1">
      <c r="A157" s="58"/>
      <c r="B157" s="90"/>
      <c r="C157" s="90"/>
      <c r="D157" s="90"/>
      <c r="E157" s="91"/>
      <c r="F157" s="91"/>
      <c r="G157" s="95" t="s">
        <v>739</v>
      </c>
      <c r="H157" s="92">
        <v>0</v>
      </c>
      <c r="I157" s="92"/>
      <c r="J157" s="92"/>
      <c r="K157" s="102"/>
      <c r="L157" s="102"/>
    </row>
    <row r="158" spans="1:12" ht="19.5" customHeight="1">
      <c r="A158" s="58"/>
      <c r="B158" s="90"/>
      <c r="C158" s="90"/>
      <c r="D158" s="90"/>
      <c r="E158" s="91"/>
      <c r="F158" s="91"/>
      <c r="G158" s="95" t="s">
        <v>1751</v>
      </c>
      <c r="H158" s="92">
        <v>0</v>
      </c>
      <c r="I158" s="92"/>
      <c r="J158" s="92"/>
      <c r="K158" s="102"/>
      <c r="L158" s="102"/>
    </row>
    <row r="159" spans="1:12" ht="19.5" customHeight="1">
      <c r="A159" s="58"/>
      <c r="B159" s="90"/>
      <c r="C159" s="90"/>
      <c r="D159" s="90"/>
      <c r="E159" s="91"/>
      <c r="F159" s="91"/>
      <c r="G159" s="97" t="s">
        <v>1752</v>
      </c>
      <c r="H159" s="92">
        <v>0</v>
      </c>
      <c r="I159" s="92">
        <v>319000</v>
      </c>
      <c r="J159" s="92"/>
      <c r="K159" s="102"/>
      <c r="L159" s="102">
        <f t="shared" si="6"/>
        <v>0</v>
      </c>
    </row>
    <row r="160" spans="1:12" ht="19.5" customHeight="1">
      <c r="A160" s="58"/>
      <c r="B160" s="90"/>
      <c r="C160" s="90"/>
      <c r="D160" s="90"/>
      <c r="E160" s="91"/>
      <c r="F160" s="91"/>
      <c r="G160" s="95" t="s">
        <v>739</v>
      </c>
      <c r="H160" s="92"/>
      <c r="I160" s="92">
        <v>276000</v>
      </c>
      <c r="J160" s="92"/>
      <c r="K160" s="102"/>
      <c r="L160" s="102">
        <f t="shared" si="6"/>
        <v>0</v>
      </c>
    </row>
    <row r="161" spans="1:12" ht="19.5" customHeight="1">
      <c r="A161" s="58"/>
      <c r="B161" s="90"/>
      <c r="C161" s="90"/>
      <c r="D161" s="90"/>
      <c r="E161" s="91"/>
      <c r="F161" s="91"/>
      <c r="G161" s="95" t="s">
        <v>1753</v>
      </c>
      <c r="H161" s="92">
        <v>0</v>
      </c>
      <c r="I161" s="92">
        <v>43000</v>
      </c>
      <c r="J161" s="92"/>
      <c r="K161" s="102"/>
      <c r="L161" s="102">
        <f t="shared" si="6"/>
        <v>0</v>
      </c>
    </row>
    <row r="162" spans="1:12" ht="19.5" customHeight="1">
      <c r="A162" s="58"/>
      <c r="B162" s="90"/>
      <c r="C162" s="90"/>
      <c r="D162" s="90"/>
      <c r="E162" s="91"/>
      <c r="F162" s="91"/>
      <c r="G162" s="97" t="s">
        <v>1754</v>
      </c>
      <c r="H162" s="92">
        <v>0</v>
      </c>
      <c r="I162" s="92"/>
      <c r="J162" s="92"/>
      <c r="K162" s="102"/>
      <c r="L162" s="102"/>
    </row>
    <row r="163" spans="1:12" ht="19.5" customHeight="1">
      <c r="A163" s="58"/>
      <c r="B163" s="90"/>
      <c r="C163" s="90"/>
      <c r="D163" s="90"/>
      <c r="E163" s="91"/>
      <c r="F163" s="91"/>
      <c r="G163" s="93" t="s">
        <v>1755</v>
      </c>
      <c r="H163" s="92">
        <v>0</v>
      </c>
      <c r="I163" s="92"/>
      <c r="J163" s="92"/>
      <c r="K163" s="102"/>
      <c r="L163" s="102"/>
    </row>
    <row r="164" spans="1:12" ht="19.5" customHeight="1">
      <c r="A164" s="58"/>
      <c r="B164" s="90"/>
      <c r="C164" s="90"/>
      <c r="D164" s="90"/>
      <c r="E164" s="91"/>
      <c r="F164" s="91"/>
      <c r="G164" s="97" t="s">
        <v>1756</v>
      </c>
      <c r="H164" s="92">
        <v>0</v>
      </c>
      <c r="I164" s="92"/>
      <c r="J164" s="92"/>
      <c r="K164" s="102"/>
      <c r="L164" s="102"/>
    </row>
    <row r="165" spans="1:12" ht="19.5" customHeight="1">
      <c r="A165" s="58"/>
      <c r="B165" s="90"/>
      <c r="C165" s="90"/>
      <c r="D165" s="90"/>
      <c r="E165" s="91"/>
      <c r="F165" s="91"/>
      <c r="G165" s="97" t="s">
        <v>1757</v>
      </c>
      <c r="H165" s="92">
        <v>0</v>
      </c>
      <c r="I165" s="92"/>
      <c r="J165" s="92"/>
      <c r="K165" s="102"/>
      <c r="L165" s="102"/>
    </row>
    <row r="166" spans="1:12" ht="19.5" customHeight="1">
      <c r="A166" s="58"/>
      <c r="B166" s="90"/>
      <c r="C166" s="90"/>
      <c r="D166" s="90"/>
      <c r="E166" s="91"/>
      <c r="F166" s="91"/>
      <c r="G166" s="97" t="s">
        <v>1758</v>
      </c>
      <c r="H166" s="92">
        <v>0</v>
      </c>
      <c r="I166" s="92"/>
      <c r="J166" s="92"/>
      <c r="K166" s="102"/>
      <c r="L166" s="102"/>
    </row>
    <row r="167" spans="1:12" ht="19.5" customHeight="1">
      <c r="A167" s="58"/>
      <c r="B167" s="90"/>
      <c r="C167" s="90"/>
      <c r="D167" s="90"/>
      <c r="E167" s="91"/>
      <c r="F167" s="91"/>
      <c r="G167" s="93" t="s">
        <v>1759</v>
      </c>
      <c r="H167" s="103">
        <v>363918</v>
      </c>
      <c r="I167" s="103">
        <v>6505154</v>
      </c>
      <c r="J167" s="103">
        <v>496990</v>
      </c>
      <c r="K167" s="102">
        <f aca="true" t="shared" si="7" ref="K136:K199">J167/H167</f>
        <v>1.3656647926181174</v>
      </c>
      <c r="L167" s="102">
        <f t="shared" si="6"/>
        <v>0.07639942113591777</v>
      </c>
    </row>
    <row r="168" spans="1:12" ht="19.5" customHeight="1">
      <c r="A168" s="58"/>
      <c r="B168" s="90"/>
      <c r="C168" s="90"/>
      <c r="D168" s="90"/>
      <c r="E168" s="91"/>
      <c r="F168" s="91"/>
      <c r="G168" s="97" t="s">
        <v>1760</v>
      </c>
      <c r="H168" s="96">
        <v>208842</v>
      </c>
      <c r="I168" s="96">
        <v>6392175</v>
      </c>
      <c r="J168" s="96">
        <v>304834</v>
      </c>
      <c r="K168" s="102">
        <f t="shared" si="7"/>
        <v>1.4596393445762825</v>
      </c>
      <c r="L168" s="102">
        <f t="shared" si="6"/>
        <v>0.04768861928842687</v>
      </c>
    </row>
    <row r="169" spans="1:12" ht="19.5" customHeight="1">
      <c r="A169" s="58"/>
      <c r="B169" s="90"/>
      <c r="C169" s="90"/>
      <c r="D169" s="90"/>
      <c r="E169" s="91"/>
      <c r="F169" s="91"/>
      <c r="G169" s="97" t="s">
        <v>1761</v>
      </c>
      <c r="H169" s="92">
        <v>522</v>
      </c>
      <c r="I169" s="92">
        <v>0</v>
      </c>
      <c r="J169" s="92">
        <v>4444</v>
      </c>
      <c r="K169" s="102">
        <f t="shared" si="7"/>
        <v>8.513409961685824</v>
      </c>
      <c r="L169" s="102"/>
    </row>
    <row r="170" spans="1:12" ht="19.5" customHeight="1">
      <c r="A170" s="58"/>
      <c r="B170" s="90"/>
      <c r="C170" s="90"/>
      <c r="D170" s="90"/>
      <c r="E170" s="91"/>
      <c r="F170" s="91"/>
      <c r="G170" s="97" t="s">
        <v>1762</v>
      </c>
      <c r="H170" s="92">
        <v>208269</v>
      </c>
      <c r="I170" s="92">
        <v>6287175</v>
      </c>
      <c r="J170" s="92">
        <v>300364</v>
      </c>
      <c r="K170" s="102">
        <f t="shared" si="7"/>
        <v>1.4421925490591494</v>
      </c>
      <c r="L170" s="102">
        <f t="shared" si="6"/>
        <v>0.04777407977350718</v>
      </c>
    </row>
    <row r="171" spans="1:12" ht="19.5" customHeight="1">
      <c r="A171" s="58"/>
      <c r="B171" s="90"/>
      <c r="C171" s="90"/>
      <c r="D171" s="90"/>
      <c r="E171" s="91"/>
      <c r="F171" s="91"/>
      <c r="G171" s="97" t="s">
        <v>1763</v>
      </c>
      <c r="H171" s="92">
        <v>51</v>
      </c>
      <c r="I171" s="92">
        <v>105000</v>
      </c>
      <c r="J171" s="92">
        <v>26</v>
      </c>
      <c r="K171" s="102">
        <f t="shared" si="7"/>
        <v>0.5098039215686274</v>
      </c>
      <c r="L171" s="102">
        <f t="shared" si="6"/>
        <v>0.0002476190476190476</v>
      </c>
    </row>
    <row r="172" spans="1:12" ht="19.5" customHeight="1">
      <c r="A172" s="58"/>
      <c r="B172" s="90"/>
      <c r="C172" s="90"/>
      <c r="D172" s="90"/>
      <c r="E172" s="91"/>
      <c r="F172" s="91"/>
      <c r="G172" s="97" t="s">
        <v>1764</v>
      </c>
      <c r="H172" s="96">
        <v>27784</v>
      </c>
      <c r="I172" s="96">
        <v>22096</v>
      </c>
      <c r="J172" s="96">
        <v>34798</v>
      </c>
      <c r="K172" s="102">
        <f t="shared" si="7"/>
        <v>1.2524474517708033</v>
      </c>
      <c r="L172" s="102">
        <f t="shared" si="6"/>
        <v>1.5748551774076756</v>
      </c>
    </row>
    <row r="173" spans="1:12" ht="19.5" customHeight="1">
      <c r="A173" s="58"/>
      <c r="B173" s="90"/>
      <c r="C173" s="90"/>
      <c r="D173" s="90"/>
      <c r="E173" s="91"/>
      <c r="F173" s="91"/>
      <c r="G173" s="97" t="s">
        <v>1765</v>
      </c>
      <c r="H173" s="92">
        <v>11449</v>
      </c>
      <c r="I173" s="92"/>
      <c r="J173" s="92">
        <v>1594</v>
      </c>
      <c r="K173" s="102">
        <f t="shared" si="7"/>
        <v>0.13922613328674993</v>
      </c>
      <c r="L173" s="102"/>
    </row>
    <row r="174" spans="1:12" ht="19.5" customHeight="1">
      <c r="A174" s="58"/>
      <c r="B174" s="90"/>
      <c r="C174" s="90"/>
      <c r="D174" s="90"/>
      <c r="E174" s="91"/>
      <c r="F174" s="91"/>
      <c r="G174" s="97" t="s">
        <v>1766</v>
      </c>
      <c r="H174" s="92">
        <v>3000</v>
      </c>
      <c r="I174" s="92"/>
      <c r="J174" s="92"/>
      <c r="K174" s="102">
        <f t="shared" si="7"/>
        <v>0</v>
      </c>
      <c r="L174" s="102"/>
    </row>
    <row r="175" spans="1:12" ht="19.5" customHeight="1">
      <c r="A175" s="58"/>
      <c r="B175" s="90"/>
      <c r="C175" s="90"/>
      <c r="D175" s="90"/>
      <c r="E175" s="91"/>
      <c r="F175" s="91"/>
      <c r="G175" s="97" t="s">
        <v>1767</v>
      </c>
      <c r="H175" s="92">
        <v>5972</v>
      </c>
      <c r="I175" s="92">
        <v>8741</v>
      </c>
      <c r="J175" s="92">
        <v>23291</v>
      </c>
      <c r="K175" s="102">
        <f t="shared" si="7"/>
        <v>3.9000334896182185</v>
      </c>
      <c r="L175" s="102">
        <f t="shared" si="6"/>
        <v>2.664569271250429</v>
      </c>
    </row>
    <row r="176" spans="1:12" ht="19.5" customHeight="1">
      <c r="A176" s="58"/>
      <c r="B176" s="90"/>
      <c r="C176" s="90"/>
      <c r="D176" s="90"/>
      <c r="E176" s="91"/>
      <c r="F176" s="91"/>
      <c r="G176" s="97" t="s">
        <v>1768</v>
      </c>
      <c r="H176" s="92">
        <v>1200</v>
      </c>
      <c r="I176" s="92">
        <v>5499</v>
      </c>
      <c r="J176" s="92">
        <v>6150</v>
      </c>
      <c r="K176" s="102">
        <f t="shared" si="7"/>
        <v>5.125</v>
      </c>
      <c r="L176" s="102">
        <f t="shared" si="6"/>
        <v>1.1183851609383524</v>
      </c>
    </row>
    <row r="177" spans="1:12" ht="19.5" customHeight="1">
      <c r="A177" s="58"/>
      <c r="B177" s="90"/>
      <c r="C177" s="90"/>
      <c r="D177" s="90"/>
      <c r="E177" s="91"/>
      <c r="F177" s="91"/>
      <c r="G177" s="97" t="s">
        <v>1769</v>
      </c>
      <c r="H177" s="92">
        <v>0</v>
      </c>
      <c r="I177" s="92"/>
      <c r="J177" s="92"/>
      <c r="K177" s="102"/>
      <c r="L177" s="102"/>
    </row>
    <row r="178" spans="1:12" ht="19.5" customHeight="1">
      <c r="A178" s="58"/>
      <c r="B178" s="90"/>
      <c r="C178" s="90"/>
      <c r="D178" s="90"/>
      <c r="E178" s="91"/>
      <c r="F178" s="91"/>
      <c r="G178" s="97" t="s">
        <v>1770</v>
      </c>
      <c r="H178" s="92">
        <v>0</v>
      </c>
      <c r="I178" s="92"/>
      <c r="J178" s="92"/>
      <c r="K178" s="102"/>
      <c r="L178" s="102"/>
    </row>
    <row r="179" spans="1:12" ht="19.5" customHeight="1">
      <c r="A179" s="58"/>
      <c r="B179" s="90"/>
      <c r="C179" s="90"/>
      <c r="D179" s="90"/>
      <c r="E179" s="91"/>
      <c r="F179" s="91"/>
      <c r="G179" s="97" t="s">
        <v>1771</v>
      </c>
      <c r="H179" s="92">
        <v>4363</v>
      </c>
      <c r="I179" s="92">
        <v>7820</v>
      </c>
      <c r="J179" s="92">
        <v>3763</v>
      </c>
      <c r="K179" s="102">
        <f t="shared" si="7"/>
        <v>0.862479944991978</v>
      </c>
      <c r="L179" s="102">
        <f t="shared" si="6"/>
        <v>0.48120204603580563</v>
      </c>
    </row>
    <row r="180" spans="1:12" ht="19.5" customHeight="1">
      <c r="A180" s="58"/>
      <c r="B180" s="90"/>
      <c r="C180" s="90"/>
      <c r="D180" s="90"/>
      <c r="E180" s="91"/>
      <c r="F180" s="91"/>
      <c r="G180" s="97" t="s">
        <v>1772</v>
      </c>
      <c r="H180" s="92">
        <v>1800</v>
      </c>
      <c r="I180" s="92">
        <v>36</v>
      </c>
      <c r="J180" s="92"/>
      <c r="K180" s="102">
        <f t="shared" si="7"/>
        <v>0</v>
      </c>
      <c r="L180" s="102">
        <f t="shared" si="6"/>
        <v>0</v>
      </c>
    </row>
    <row r="181" spans="1:12" ht="19.5" customHeight="1">
      <c r="A181" s="58"/>
      <c r="B181" s="90"/>
      <c r="C181" s="90"/>
      <c r="D181" s="90"/>
      <c r="E181" s="91"/>
      <c r="F181" s="91"/>
      <c r="G181" s="97" t="s">
        <v>1773</v>
      </c>
      <c r="H181" s="96">
        <v>127292</v>
      </c>
      <c r="I181" s="96">
        <v>90883</v>
      </c>
      <c r="J181" s="96">
        <v>157358</v>
      </c>
      <c r="K181" s="102">
        <f t="shared" si="7"/>
        <v>1.2361970901549193</v>
      </c>
      <c r="L181" s="102">
        <f t="shared" si="6"/>
        <v>1.731434921822563</v>
      </c>
    </row>
    <row r="182" spans="1:12" ht="19.5" customHeight="1">
      <c r="A182" s="58"/>
      <c r="B182" s="90"/>
      <c r="C182" s="90"/>
      <c r="D182" s="90"/>
      <c r="E182" s="91"/>
      <c r="F182" s="91"/>
      <c r="G182" s="97" t="s">
        <v>1774</v>
      </c>
      <c r="H182" s="92">
        <v>61482.1</v>
      </c>
      <c r="I182" s="92">
        <v>40850</v>
      </c>
      <c r="J182" s="92">
        <v>75672</v>
      </c>
      <c r="K182" s="102">
        <f t="shared" si="7"/>
        <v>1.2307972564372396</v>
      </c>
      <c r="L182" s="102">
        <f t="shared" si="6"/>
        <v>1.852435740514076</v>
      </c>
    </row>
    <row r="183" spans="1:12" ht="19.5" customHeight="1">
      <c r="A183" s="58"/>
      <c r="B183" s="90"/>
      <c r="C183" s="90"/>
      <c r="D183" s="90"/>
      <c r="E183" s="91"/>
      <c r="F183" s="91"/>
      <c r="G183" s="97" t="s">
        <v>1775</v>
      </c>
      <c r="H183" s="92">
        <v>18097</v>
      </c>
      <c r="I183" s="92">
        <v>23382</v>
      </c>
      <c r="J183" s="92">
        <v>51250</v>
      </c>
      <c r="K183" s="102">
        <f t="shared" si="7"/>
        <v>2.8319610985246175</v>
      </c>
      <c r="L183" s="102">
        <f t="shared" si="6"/>
        <v>2.19185698400479</v>
      </c>
    </row>
    <row r="184" spans="1:12" ht="19.5" customHeight="1">
      <c r="A184" s="58"/>
      <c r="B184" s="90"/>
      <c r="C184" s="90"/>
      <c r="D184" s="90"/>
      <c r="E184" s="91"/>
      <c r="F184" s="91"/>
      <c r="G184" s="97" t="s">
        <v>1776</v>
      </c>
      <c r="H184" s="92">
        <v>2518</v>
      </c>
      <c r="I184" s="92">
        <v>5989</v>
      </c>
      <c r="J184" s="92">
        <v>3360</v>
      </c>
      <c r="K184" s="102">
        <f t="shared" si="7"/>
        <v>1.334392374900715</v>
      </c>
      <c r="L184" s="102">
        <f t="shared" si="6"/>
        <v>0.5610285523459676</v>
      </c>
    </row>
    <row r="185" spans="1:12" ht="19.5" customHeight="1">
      <c r="A185" s="58"/>
      <c r="B185" s="90"/>
      <c r="C185" s="90"/>
      <c r="D185" s="90"/>
      <c r="E185" s="91"/>
      <c r="F185" s="91"/>
      <c r="G185" s="97" t="s">
        <v>1777</v>
      </c>
      <c r="H185" s="92">
        <v>0</v>
      </c>
      <c r="I185" s="92">
        <v>67</v>
      </c>
      <c r="J185" s="92">
        <v>0</v>
      </c>
      <c r="K185" s="102"/>
      <c r="L185" s="102">
        <f t="shared" si="6"/>
        <v>0</v>
      </c>
    </row>
    <row r="186" spans="1:12" ht="19.5" customHeight="1">
      <c r="A186" s="58"/>
      <c r="B186" s="90"/>
      <c r="C186" s="90"/>
      <c r="D186" s="90"/>
      <c r="E186" s="91"/>
      <c r="F186" s="91"/>
      <c r="G186" s="97" t="s">
        <v>1778</v>
      </c>
      <c r="H186" s="92">
        <v>3893.9</v>
      </c>
      <c r="I186" s="92">
        <v>6161</v>
      </c>
      <c r="J186" s="92">
        <v>5561</v>
      </c>
      <c r="K186" s="102">
        <f t="shared" si="7"/>
        <v>1.428131179537225</v>
      </c>
      <c r="L186" s="102">
        <f t="shared" si="6"/>
        <v>0.9026132121408862</v>
      </c>
    </row>
    <row r="187" spans="1:12" ht="19.5" customHeight="1">
      <c r="A187" s="58"/>
      <c r="B187" s="90"/>
      <c r="C187" s="90"/>
      <c r="D187" s="90"/>
      <c r="E187" s="91"/>
      <c r="F187" s="91"/>
      <c r="G187" s="97" t="s">
        <v>1779</v>
      </c>
      <c r="H187" s="92">
        <v>1638</v>
      </c>
      <c r="I187" s="92">
        <v>1834</v>
      </c>
      <c r="J187" s="92">
        <v>661</v>
      </c>
      <c r="K187" s="102">
        <f t="shared" si="7"/>
        <v>0.40354090354090355</v>
      </c>
      <c r="L187" s="102">
        <f t="shared" si="6"/>
        <v>0.3604143947655398</v>
      </c>
    </row>
    <row r="188" spans="1:12" ht="19.5" customHeight="1">
      <c r="A188" s="58"/>
      <c r="B188" s="90"/>
      <c r="C188" s="90"/>
      <c r="D188" s="90"/>
      <c r="E188" s="91"/>
      <c r="F188" s="91"/>
      <c r="G188" s="100" t="s">
        <v>1780</v>
      </c>
      <c r="H188" s="92">
        <v>224</v>
      </c>
      <c r="I188" s="92">
        <v>342</v>
      </c>
      <c r="J188" s="92">
        <v>959</v>
      </c>
      <c r="K188" s="102">
        <f t="shared" si="7"/>
        <v>4.28125</v>
      </c>
      <c r="L188" s="102">
        <f t="shared" si="6"/>
        <v>2.804093567251462</v>
      </c>
    </row>
    <row r="189" spans="1:12" ht="19.5" customHeight="1">
      <c r="A189" s="58"/>
      <c r="B189" s="90"/>
      <c r="C189" s="90"/>
      <c r="D189" s="90"/>
      <c r="E189" s="91"/>
      <c r="F189" s="91"/>
      <c r="G189" s="97" t="s">
        <v>1781</v>
      </c>
      <c r="H189" s="92">
        <v>0</v>
      </c>
      <c r="I189" s="92">
        <v>0</v>
      </c>
      <c r="J189" s="92">
        <v>0</v>
      </c>
      <c r="K189" s="102"/>
      <c r="L189" s="102"/>
    </row>
    <row r="190" spans="1:12" ht="19.5" customHeight="1">
      <c r="A190" s="58"/>
      <c r="B190" s="90"/>
      <c r="C190" s="90"/>
      <c r="D190" s="90"/>
      <c r="E190" s="91"/>
      <c r="F190" s="91"/>
      <c r="G190" s="97" t="s">
        <v>1782</v>
      </c>
      <c r="H190" s="92">
        <v>757</v>
      </c>
      <c r="I190" s="92">
        <v>11750</v>
      </c>
      <c r="J190" s="92">
        <v>12035</v>
      </c>
      <c r="K190" s="102">
        <f t="shared" si="7"/>
        <v>15.898282694848085</v>
      </c>
      <c r="L190" s="102">
        <f t="shared" si="6"/>
        <v>1.024255319148936</v>
      </c>
    </row>
    <row r="191" spans="1:12" ht="19.5" customHeight="1">
      <c r="A191" s="58"/>
      <c r="B191" s="90"/>
      <c r="C191" s="90"/>
      <c r="D191" s="90"/>
      <c r="E191" s="91"/>
      <c r="F191" s="91"/>
      <c r="G191" s="97" t="s">
        <v>1783</v>
      </c>
      <c r="H191" s="92">
        <v>38682</v>
      </c>
      <c r="I191" s="92">
        <v>508</v>
      </c>
      <c r="J191" s="92">
        <v>8060</v>
      </c>
      <c r="K191" s="102">
        <f t="shared" si="7"/>
        <v>0.20836564810506178</v>
      </c>
      <c r="L191" s="102">
        <f t="shared" si="6"/>
        <v>15.866141732283465</v>
      </c>
    </row>
    <row r="192" spans="1:12" ht="19.5" customHeight="1">
      <c r="A192" s="58"/>
      <c r="B192" s="90"/>
      <c r="C192" s="90"/>
      <c r="D192" s="90"/>
      <c r="E192" s="91"/>
      <c r="F192" s="91"/>
      <c r="G192" s="93" t="s">
        <v>1784</v>
      </c>
      <c r="H192" s="96">
        <v>787002</v>
      </c>
      <c r="I192" s="96">
        <v>980022</v>
      </c>
      <c r="J192" s="96">
        <v>867666</v>
      </c>
      <c r="K192" s="102">
        <f t="shared" si="7"/>
        <v>1.1024952922610107</v>
      </c>
      <c r="L192" s="102">
        <f t="shared" si="6"/>
        <v>0.8853535941029895</v>
      </c>
    </row>
    <row r="193" spans="1:12" ht="19.5" customHeight="1">
      <c r="A193" s="58"/>
      <c r="B193" s="90"/>
      <c r="C193" s="90"/>
      <c r="D193" s="90"/>
      <c r="E193" s="91"/>
      <c r="F193" s="91"/>
      <c r="G193" s="93" t="s">
        <v>1785</v>
      </c>
      <c r="H193" s="92">
        <v>0</v>
      </c>
      <c r="I193" s="92">
        <v>0</v>
      </c>
      <c r="J193" s="92">
        <v>0</v>
      </c>
      <c r="K193" s="102"/>
      <c r="L193" s="102"/>
    </row>
    <row r="194" spans="1:12" ht="19.5" customHeight="1">
      <c r="A194" s="58"/>
      <c r="B194" s="90"/>
      <c r="C194" s="90"/>
      <c r="D194" s="90"/>
      <c r="E194" s="91"/>
      <c r="F194" s="91"/>
      <c r="G194" s="93" t="s">
        <v>1786</v>
      </c>
      <c r="H194" s="92">
        <v>0</v>
      </c>
      <c r="I194" s="92">
        <v>0</v>
      </c>
      <c r="J194" s="92">
        <v>0</v>
      </c>
      <c r="K194" s="102"/>
      <c r="L194" s="102"/>
    </row>
    <row r="195" spans="1:12" ht="19.5" customHeight="1">
      <c r="A195" s="58"/>
      <c r="B195" s="90"/>
      <c r="C195" s="90"/>
      <c r="D195" s="90"/>
      <c r="E195" s="91"/>
      <c r="F195" s="91"/>
      <c r="G195" s="93" t="s">
        <v>1787</v>
      </c>
      <c r="H195" s="92">
        <v>92216</v>
      </c>
      <c r="I195" s="92">
        <v>257608</v>
      </c>
      <c r="J195" s="92">
        <v>117391</v>
      </c>
      <c r="K195" s="102">
        <f t="shared" si="7"/>
        <v>1.2730003470113647</v>
      </c>
      <c r="L195" s="102">
        <f t="shared" si="6"/>
        <v>0.4556962516692028</v>
      </c>
    </row>
    <row r="196" spans="1:12" ht="19.5" customHeight="1">
      <c r="A196" s="58"/>
      <c r="B196" s="90"/>
      <c r="C196" s="90"/>
      <c r="D196" s="90"/>
      <c r="E196" s="91"/>
      <c r="F196" s="91"/>
      <c r="G196" s="93" t="s">
        <v>1788</v>
      </c>
      <c r="H196" s="92">
        <v>0</v>
      </c>
      <c r="I196" s="92">
        <v>0</v>
      </c>
      <c r="J196" s="92">
        <v>29</v>
      </c>
      <c r="K196" s="102"/>
      <c r="L196" s="102"/>
    </row>
    <row r="197" spans="1:12" ht="19.5" customHeight="1">
      <c r="A197" s="58"/>
      <c r="B197" s="90"/>
      <c r="C197" s="90"/>
      <c r="D197" s="90"/>
      <c r="E197" s="91"/>
      <c r="F197" s="91"/>
      <c r="G197" s="93" t="s">
        <v>1789</v>
      </c>
      <c r="H197" s="92">
        <v>0</v>
      </c>
      <c r="I197" s="92">
        <v>0</v>
      </c>
      <c r="J197" s="92">
        <v>0</v>
      </c>
      <c r="K197" s="102"/>
      <c r="L197" s="102"/>
    </row>
    <row r="198" spans="1:12" ht="19.5" customHeight="1">
      <c r="A198" s="58"/>
      <c r="B198" s="90"/>
      <c r="C198" s="90"/>
      <c r="D198" s="90"/>
      <c r="E198" s="91"/>
      <c r="F198" s="91"/>
      <c r="G198" s="93" t="s">
        <v>1790</v>
      </c>
      <c r="H198" s="92">
        <v>0</v>
      </c>
      <c r="I198" s="92">
        <v>1410</v>
      </c>
      <c r="J198" s="92">
        <v>81</v>
      </c>
      <c r="K198" s="102"/>
      <c r="L198" s="102">
        <f t="shared" si="6"/>
        <v>0.0574468085106383</v>
      </c>
    </row>
    <row r="199" spans="1:12" ht="19.5" customHeight="1">
      <c r="A199" s="58"/>
      <c r="B199" s="90"/>
      <c r="C199" s="90"/>
      <c r="D199" s="90"/>
      <c r="E199" s="91"/>
      <c r="F199" s="91"/>
      <c r="G199" s="93" t="s">
        <v>1791</v>
      </c>
      <c r="H199" s="92">
        <v>0</v>
      </c>
      <c r="I199" s="92">
        <v>0</v>
      </c>
      <c r="J199" s="92">
        <v>0</v>
      </c>
      <c r="K199" s="102"/>
      <c r="L199" s="102"/>
    </row>
    <row r="200" spans="1:12" ht="19.5" customHeight="1">
      <c r="A200" s="58"/>
      <c r="B200" s="90"/>
      <c r="C200" s="90"/>
      <c r="D200" s="90"/>
      <c r="E200" s="91"/>
      <c r="F200" s="91"/>
      <c r="G200" s="93" t="s">
        <v>1792</v>
      </c>
      <c r="H200" s="92">
        <v>0</v>
      </c>
      <c r="I200" s="92">
        <v>0</v>
      </c>
      <c r="J200" s="92">
        <v>0</v>
      </c>
      <c r="K200" s="102"/>
      <c r="L200" s="102"/>
    </row>
    <row r="201" spans="1:12" ht="19.5" customHeight="1">
      <c r="A201" s="58"/>
      <c r="B201" s="90"/>
      <c r="C201" s="90"/>
      <c r="D201" s="90"/>
      <c r="E201" s="91"/>
      <c r="F201" s="91"/>
      <c r="G201" s="93" t="s">
        <v>1793</v>
      </c>
      <c r="H201" s="92">
        <v>0</v>
      </c>
      <c r="I201" s="92">
        <v>0</v>
      </c>
      <c r="J201" s="92">
        <v>0</v>
      </c>
      <c r="K201" s="102"/>
      <c r="L201" s="102"/>
    </row>
    <row r="202" spans="1:12" ht="19.5" customHeight="1">
      <c r="A202" s="58"/>
      <c r="B202" s="90"/>
      <c r="C202" s="90"/>
      <c r="D202" s="90"/>
      <c r="E202" s="91"/>
      <c r="F202" s="91"/>
      <c r="G202" s="93" t="s">
        <v>1794</v>
      </c>
      <c r="H202" s="92">
        <v>1147</v>
      </c>
      <c r="I202" s="92">
        <v>382</v>
      </c>
      <c r="J202" s="92">
        <v>81</v>
      </c>
      <c r="K202" s="102">
        <f aca="true" t="shared" si="8" ref="K200:K263">J202/H202</f>
        <v>0.07061900610287707</v>
      </c>
      <c r="L202" s="102">
        <f aca="true" t="shared" si="9" ref="L200:L263">J202/I202</f>
        <v>0.21204188481675393</v>
      </c>
    </row>
    <row r="203" spans="1:12" ht="19.5" customHeight="1">
      <c r="A203" s="58"/>
      <c r="B203" s="90"/>
      <c r="C203" s="90"/>
      <c r="D203" s="90"/>
      <c r="E203" s="91"/>
      <c r="F203" s="91"/>
      <c r="G203" s="93" t="s">
        <v>1795</v>
      </c>
      <c r="H203" s="92">
        <v>20174</v>
      </c>
      <c r="I203" s="92">
        <v>60325</v>
      </c>
      <c r="J203" s="92">
        <v>51162</v>
      </c>
      <c r="K203" s="102">
        <f t="shared" si="8"/>
        <v>2.536036482601368</v>
      </c>
      <c r="L203" s="102">
        <f t="shared" si="9"/>
        <v>0.8481060920016577</v>
      </c>
    </row>
    <row r="204" spans="1:12" ht="19.5" customHeight="1">
      <c r="A204" s="58"/>
      <c r="B204" s="90"/>
      <c r="C204" s="90"/>
      <c r="D204" s="90"/>
      <c r="E204" s="91"/>
      <c r="F204" s="91"/>
      <c r="G204" s="93" t="s">
        <v>1796</v>
      </c>
      <c r="H204" s="92">
        <v>9759</v>
      </c>
      <c r="I204" s="92">
        <v>5122</v>
      </c>
      <c r="J204" s="92">
        <v>13367</v>
      </c>
      <c r="K204" s="102">
        <f t="shared" si="8"/>
        <v>1.3697100112716467</v>
      </c>
      <c r="L204" s="102">
        <f t="shared" si="9"/>
        <v>2.6097227645450998</v>
      </c>
    </row>
    <row r="205" spans="1:12" ht="19.5" customHeight="1">
      <c r="A205" s="58"/>
      <c r="B205" s="90"/>
      <c r="C205" s="90"/>
      <c r="D205" s="90"/>
      <c r="E205" s="91"/>
      <c r="F205" s="91"/>
      <c r="G205" s="93" t="s">
        <v>1797</v>
      </c>
      <c r="H205" s="92">
        <v>127950</v>
      </c>
      <c r="I205" s="92">
        <v>197745</v>
      </c>
      <c r="J205" s="92">
        <v>159072</v>
      </c>
      <c r="K205" s="102">
        <f t="shared" si="8"/>
        <v>1.2432356389214536</v>
      </c>
      <c r="L205" s="102">
        <f t="shared" si="9"/>
        <v>0.804429947659865</v>
      </c>
    </row>
    <row r="206" spans="1:12" ht="19.5" customHeight="1">
      <c r="A206" s="58"/>
      <c r="B206" s="90"/>
      <c r="C206" s="90"/>
      <c r="D206" s="90"/>
      <c r="E206" s="91"/>
      <c r="F206" s="91"/>
      <c r="G206" s="93" t="s">
        <v>1798</v>
      </c>
      <c r="H206" s="92">
        <v>250462</v>
      </c>
      <c r="I206" s="92">
        <v>290198</v>
      </c>
      <c r="J206" s="92">
        <v>509190</v>
      </c>
      <c r="K206" s="102">
        <f t="shared" si="8"/>
        <v>2.033003010436713</v>
      </c>
      <c r="L206" s="102">
        <f t="shared" si="9"/>
        <v>1.754629597722934</v>
      </c>
    </row>
    <row r="207" spans="1:12" ht="19.5" customHeight="1">
      <c r="A207" s="58"/>
      <c r="B207" s="90"/>
      <c r="C207" s="90"/>
      <c r="D207" s="90"/>
      <c r="E207" s="91"/>
      <c r="F207" s="91"/>
      <c r="G207" s="93" t="s">
        <v>1799</v>
      </c>
      <c r="H207" s="92">
        <v>285294</v>
      </c>
      <c r="I207" s="92">
        <v>167232</v>
      </c>
      <c r="J207" s="92">
        <v>17293</v>
      </c>
      <c r="K207" s="102">
        <f t="shared" si="8"/>
        <v>0.060614664170995536</v>
      </c>
      <c r="L207" s="102">
        <f t="shared" si="9"/>
        <v>0.10340724263298891</v>
      </c>
    </row>
    <row r="208" spans="1:12" ht="19.5" customHeight="1">
      <c r="A208" s="58"/>
      <c r="B208" s="90"/>
      <c r="C208" s="90"/>
      <c r="D208" s="90"/>
      <c r="E208" s="91"/>
      <c r="F208" s="91"/>
      <c r="G208" s="93" t="s">
        <v>1800</v>
      </c>
      <c r="H208" s="96">
        <v>2597</v>
      </c>
      <c r="I208" s="96">
        <v>9022</v>
      </c>
      <c r="J208" s="96">
        <v>3691</v>
      </c>
      <c r="K208" s="102">
        <f t="shared" si="8"/>
        <v>1.4212552945706585</v>
      </c>
      <c r="L208" s="102">
        <f t="shared" si="9"/>
        <v>0.409111061848814</v>
      </c>
    </row>
    <row r="209" spans="1:12" ht="19.5" customHeight="1">
      <c r="A209" s="58"/>
      <c r="B209" s="90"/>
      <c r="C209" s="90"/>
      <c r="D209" s="90"/>
      <c r="E209" s="91"/>
      <c r="F209" s="91"/>
      <c r="G209" s="93" t="s">
        <v>1801</v>
      </c>
      <c r="H209" s="92">
        <v>0</v>
      </c>
      <c r="I209" s="92"/>
      <c r="J209" s="92"/>
      <c r="K209" s="102"/>
      <c r="L209" s="102"/>
    </row>
    <row r="210" spans="1:12" ht="19.5" customHeight="1">
      <c r="A210" s="58"/>
      <c r="B210" s="90"/>
      <c r="C210" s="90"/>
      <c r="D210" s="90"/>
      <c r="E210" s="91"/>
      <c r="F210" s="91"/>
      <c r="G210" s="93" t="s">
        <v>1802</v>
      </c>
      <c r="H210" s="92">
        <v>0</v>
      </c>
      <c r="I210" s="92"/>
      <c r="J210" s="92"/>
      <c r="K210" s="102"/>
      <c r="L210" s="102"/>
    </row>
    <row r="211" spans="1:12" ht="19.5" customHeight="1">
      <c r="A211" s="58"/>
      <c r="B211" s="90"/>
      <c r="C211" s="90"/>
      <c r="D211" s="90"/>
      <c r="E211" s="91"/>
      <c r="F211" s="91"/>
      <c r="G211" s="93" t="s">
        <v>1803</v>
      </c>
      <c r="H211" s="92">
        <v>57</v>
      </c>
      <c r="I211" s="92">
        <v>2046</v>
      </c>
      <c r="J211" s="92">
        <v>382</v>
      </c>
      <c r="K211" s="102">
        <f t="shared" si="8"/>
        <v>6.701754385964913</v>
      </c>
      <c r="L211" s="102">
        <f t="shared" si="9"/>
        <v>0.18670576735092864</v>
      </c>
    </row>
    <row r="212" spans="1:12" ht="19.5" customHeight="1">
      <c r="A212" s="58"/>
      <c r="B212" s="90"/>
      <c r="C212" s="90"/>
      <c r="D212" s="90"/>
      <c r="E212" s="91"/>
      <c r="F212" s="91"/>
      <c r="G212" s="93" t="s">
        <v>1804</v>
      </c>
      <c r="H212" s="92">
        <v>0</v>
      </c>
      <c r="I212" s="92"/>
      <c r="J212" s="92">
        <v>0</v>
      </c>
      <c r="K212" s="102"/>
      <c r="L212" s="102"/>
    </row>
    <row r="213" spans="1:12" ht="19.5" customHeight="1">
      <c r="A213" s="58"/>
      <c r="B213" s="90"/>
      <c r="C213" s="90"/>
      <c r="D213" s="90"/>
      <c r="E213" s="91"/>
      <c r="F213" s="91"/>
      <c r="G213" s="93" t="s">
        <v>1805</v>
      </c>
      <c r="H213" s="92">
        <v>0</v>
      </c>
      <c r="I213" s="92"/>
      <c r="J213" s="92">
        <v>0</v>
      </c>
      <c r="K213" s="102"/>
      <c r="L213" s="102"/>
    </row>
    <row r="214" spans="1:12" ht="19.5" customHeight="1">
      <c r="A214" s="58"/>
      <c r="B214" s="90"/>
      <c r="C214" s="90"/>
      <c r="D214" s="90"/>
      <c r="E214" s="91"/>
      <c r="F214" s="91"/>
      <c r="G214" s="93" t="s">
        <v>1806</v>
      </c>
      <c r="H214" s="92">
        <v>0</v>
      </c>
      <c r="I214" s="92"/>
      <c r="J214" s="92">
        <v>0</v>
      </c>
      <c r="K214" s="102"/>
      <c r="L214" s="102"/>
    </row>
    <row r="215" spans="1:12" ht="19.5" customHeight="1">
      <c r="A215" s="58"/>
      <c r="B215" s="90"/>
      <c r="C215" s="90"/>
      <c r="D215" s="90"/>
      <c r="E215" s="91"/>
      <c r="F215" s="91"/>
      <c r="G215" s="93" t="s">
        <v>1807</v>
      </c>
      <c r="H215" s="92">
        <v>0</v>
      </c>
      <c r="I215" s="92"/>
      <c r="J215" s="92">
        <v>0</v>
      </c>
      <c r="K215" s="102"/>
      <c r="L215" s="102"/>
    </row>
    <row r="216" spans="1:12" ht="19.5" customHeight="1">
      <c r="A216" s="58"/>
      <c r="B216" s="90"/>
      <c r="C216" s="90"/>
      <c r="D216" s="90"/>
      <c r="E216" s="91"/>
      <c r="F216" s="91"/>
      <c r="G216" s="93" t="s">
        <v>1808</v>
      </c>
      <c r="H216" s="92">
        <v>0</v>
      </c>
      <c r="I216" s="92"/>
      <c r="J216" s="92">
        <v>0</v>
      </c>
      <c r="K216" s="102"/>
      <c r="L216" s="102"/>
    </row>
    <row r="217" spans="1:12" ht="19.5" customHeight="1">
      <c r="A217" s="58"/>
      <c r="B217" s="90"/>
      <c r="C217" s="90"/>
      <c r="D217" s="90"/>
      <c r="E217" s="91"/>
      <c r="F217" s="91"/>
      <c r="G217" s="93" t="s">
        <v>1809</v>
      </c>
      <c r="H217" s="92">
        <v>0</v>
      </c>
      <c r="I217" s="92"/>
      <c r="J217" s="92">
        <v>0</v>
      </c>
      <c r="K217" s="102"/>
      <c r="L217" s="102"/>
    </row>
    <row r="218" spans="1:12" ht="19.5" customHeight="1">
      <c r="A218" s="58"/>
      <c r="B218" s="90"/>
      <c r="C218" s="90"/>
      <c r="D218" s="90"/>
      <c r="E218" s="91"/>
      <c r="F218" s="91"/>
      <c r="G218" s="93" t="s">
        <v>1810</v>
      </c>
      <c r="H218" s="92">
        <v>0</v>
      </c>
      <c r="I218" s="92"/>
      <c r="J218" s="92">
        <v>0</v>
      </c>
      <c r="K218" s="102"/>
      <c r="L218" s="102"/>
    </row>
    <row r="219" spans="1:12" ht="19.5" customHeight="1">
      <c r="A219" s="58"/>
      <c r="B219" s="90"/>
      <c r="C219" s="90"/>
      <c r="D219" s="90"/>
      <c r="E219" s="91"/>
      <c r="F219" s="91"/>
      <c r="G219" s="93" t="s">
        <v>1811</v>
      </c>
      <c r="H219" s="92">
        <v>0</v>
      </c>
      <c r="I219" s="92">
        <v>148</v>
      </c>
      <c r="J219" s="92">
        <v>40</v>
      </c>
      <c r="K219" s="102"/>
      <c r="L219" s="102">
        <f t="shared" si="9"/>
        <v>0.2702702702702703</v>
      </c>
    </row>
    <row r="220" spans="1:12" ht="19.5" customHeight="1">
      <c r="A220" s="58"/>
      <c r="B220" s="90"/>
      <c r="C220" s="90"/>
      <c r="D220" s="90"/>
      <c r="E220" s="91"/>
      <c r="F220" s="91"/>
      <c r="G220" s="93" t="s">
        <v>1812</v>
      </c>
      <c r="H220" s="92">
        <v>120</v>
      </c>
      <c r="I220" s="92">
        <v>185</v>
      </c>
      <c r="J220" s="92">
        <v>0</v>
      </c>
      <c r="K220" s="102">
        <f t="shared" si="8"/>
        <v>0</v>
      </c>
      <c r="L220" s="102">
        <f t="shared" si="9"/>
        <v>0</v>
      </c>
    </row>
    <row r="221" spans="1:12" ht="19.5" customHeight="1">
      <c r="A221" s="58"/>
      <c r="B221" s="90"/>
      <c r="C221" s="90"/>
      <c r="D221" s="90"/>
      <c r="E221" s="91"/>
      <c r="F221" s="91"/>
      <c r="G221" s="93" t="s">
        <v>1813</v>
      </c>
      <c r="H221" s="92">
        <v>30</v>
      </c>
      <c r="I221" s="92">
        <v>792</v>
      </c>
      <c r="J221" s="92">
        <v>164</v>
      </c>
      <c r="K221" s="102">
        <f t="shared" si="8"/>
        <v>5.466666666666667</v>
      </c>
      <c r="L221" s="102">
        <f t="shared" si="9"/>
        <v>0.20707070707070707</v>
      </c>
    </row>
    <row r="222" spans="1:12" ht="19.5" customHeight="1">
      <c r="A222" s="58"/>
      <c r="B222" s="90"/>
      <c r="C222" s="90"/>
      <c r="D222" s="90"/>
      <c r="E222" s="91"/>
      <c r="F222" s="91"/>
      <c r="G222" s="93" t="s">
        <v>1814</v>
      </c>
      <c r="H222" s="92">
        <v>2055</v>
      </c>
      <c r="I222" s="92">
        <v>5726</v>
      </c>
      <c r="J222" s="92">
        <v>3072</v>
      </c>
      <c r="K222" s="102">
        <f t="shared" si="8"/>
        <v>1.494890510948905</v>
      </c>
      <c r="L222" s="102">
        <f t="shared" si="9"/>
        <v>0.536500174641984</v>
      </c>
    </row>
    <row r="223" spans="1:12" ht="19.5" customHeight="1">
      <c r="A223" s="58"/>
      <c r="B223" s="90"/>
      <c r="C223" s="90"/>
      <c r="D223" s="90"/>
      <c r="E223" s="91"/>
      <c r="F223" s="91"/>
      <c r="G223" s="93" t="s">
        <v>1815</v>
      </c>
      <c r="H223" s="92">
        <v>335</v>
      </c>
      <c r="I223" s="92">
        <v>125</v>
      </c>
      <c r="J223" s="92">
        <v>33</v>
      </c>
      <c r="K223" s="102">
        <f t="shared" si="8"/>
        <v>0.09850746268656717</v>
      </c>
      <c r="L223" s="102">
        <f t="shared" si="9"/>
        <v>0.264</v>
      </c>
    </row>
    <row r="224" spans="1:12" ht="19.5" customHeight="1">
      <c r="A224" s="58"/>
      <c r="B224" s="90"/>
      <c r="C224" s="90"/>
      <c r="D224" s="90"/>
      <c r="E224" s="91"/>
      <c r="F224" s="91"/>
      <c r="G224" s="93" t="s">
        <v>1816</v>
      </c>
      <c r="H224" s="96">
        <v>31242</v>
      </c>
      <c r="I224" s="96">
        <v>31243</v>
      </c>
      <c r="J224" s="96"/>
      <c r="K224" s="102">
        <f t="shared" si="8"/>
        <v>0</v>
      </c>
      <c r="L224" s="102">
        <f t="shared" si="9"/>
        <v>0</v>
      </c>
    </row>
    <row r="225" spans="1:12" ht="19.5" customHeight="1">
      <c r="A225" s="58"/>
      <c r="B225" s="90"/>
      <c r="C225" s="90"/>
      <c r="D225" s="90"/>
      <c r="E225" s="91"/>
      <c r="F225" s="91"/>
      <c r="G225" s="93" t="s">
        <v>1817</v>
      </c>
      <c r="H225" s="92">
        <v>14583</v>
      </c>
      <c r="I225" s="92">
        <v>31243</v>
      </c>
      <c r="J225" s="92"/>
      <c r="K225" s="102">
        <f t="shared" si="8"/>
        <v>0</v>
      </c>
      <c r="L225" s="102">
        <f t="shared" si="9"/>
        <v>0</v>
      </c>
    </row>
    <row r="226" spans="1:12" ht="19.5" customHeight="1">
      <c r="A226" s="58"/>
      <c r="B226" s="90"/>
      <c r="C226" s="90"/>
      <c r="D226" s="90"/>
      <c r="E226" s="91"/>
      <c r="F226" s="91"/>
      <c r="G226" s="93" t="s">
        <v>1818</v>
      </c>
      <c r="H226" s="92">
        <v>4269</v>
      </c>
      <c r="I226" s="92">
        <v>4269</v>
      </c>
      <c r="J226" s="92"/>
      <c r="K226" s="102">
        <f t="shared" si="8"/>
        <v>0</v>
      </c>
      <c r="L226" s="102">
        <f t="shared" si="9"/>
        <v>0</v>
      </c>
    </row>
    <row r="227" spans="1:12" ht="19.5" customHeight="1">
      <c r="A227" s="58"/>
      <c r="B227" s="90"/>
      <c r="C227" s="90"/>
      <c r="D227" s="90"/>
      <c r="E227" s="91"/>
      <c r="F227" s="91"/>
      <c r="G227" s="93" t="s">
        <v>1819</v>
      </c>
      <c r="H227" s="92">
        <v>0</v>
      </c>
      <c r="I227" s="92">
        <v>0</v>
      </c>
      <c r="J227" s="92"/>
      <c r="K227" s="102"/>
      <c r="L227" s="102"/>
    </row>
    <row r="228" spans="1:12" ht="19.5" customHeight="1">
      <c r="A228" s="58"/>
      <c r="B228" s="90"/>
      <c r="C228" s="90"/>
      <c r="D228" s="90"/>
      <c r="E228" s="91"/>
      <c r="F228" s="91"/>
      <c r="G228" s="93" t="s">
        <v>1820</v>
      </c>
      <c r="H228" s="92">
        <v>0</v>
      </c>
      <c r="I228" s="92">
        <v>0</v>
      </c>
      <c r="J228" s="92"/>
      <c r="K228" s="102"/>
      <c r="L228" s="102"/>
    </row>
    <row r="229" spans="1:12" ht="19.5" customHeight="1">
      <c r="A229" s="58"/>
      <c r="B229" s="90"/>
      <c r="C229" s="90"/>
      <c r="D229" s="90"/>
      <c r="E229" s="91"/>
      <c r="F229" s="91"/>
      <c r="G229" s="93" t="s">
        <v>1821</v>
      </c>
      <c r="H229" s="92">
        <v>0</v>
      </c>
      <c r="I229" s="92">
        <v>0</v>
      </c>
      <c r="J229" s="92"/>
      <c r="K229" s="102"/>
      <c r="L229" s="102"/>
    </row>
    <row r="230" spans="1:12" ht="19.5" customHeight="1">
      <c r="A230" s="58"/>
      <c r="B230" s="90"/>
      <c r="C230" s="90"/>
      <c r="D230" s="90"/>
      <c r="E230" s="91"/>
      <c r="F230" s="91"/>
      <c r="G230" s="93" t="s">
        <v>1822</v>
      </c>
      <c r="H230" s="92">
        <v>600</v>
      </c>
      <c r="I230" s="92">
        <v>600</v>
      </c>
      <c r="J230" s="92"/>
      <c r="K230" s="102">
        <f t="shared" si="8"/>
        <v>0</v>
      </c>
      <c r="L230" s="102">
        <f t="shared" si="9"/>
        <v>0</v>
      </c>
    </row>
    <row r="231" spans="1:12" ht="19.5" customHeight="1">
      <c r="A231" s="58"/>
      <c r="B231" s="90"/>
      <c r="C231" s="90"/>
      <c r="D231" s="90"/>
      <c r="E231" s="91"/>
      <c r="F231" s="91"/>
      <c r="G231" s="93" t="s">
        <v>1823</v>
      </c>
      <c r="H231" s="92">
        <v>1098</v>
      </c>
      <c r="I231" s="92">
        <v>10870</v>
      </c>
      <c r="J231" s="92"/>
      <c r="K231" s="102">
        <f t="shared" si="8"/>
        <v>0</v>
      </c>
      <c r="L231" s="102">
        <f t="shared" si="9"/>
        <v>0</v>
      </c>
    </row>
    <row r="232" spans="1:12" ht="19.5" customHeight="1">
      <c r="A232" s="58"/>
      <c r="B232" s="90"/>
      <c r="C232" s="90"/>
      <c r="D232" s="90"/>
      <c r="E232" s="91"/>
      <c r="F232" s="91"/>
      <c r="G232" s="93" t="s">
        <v>1824</v>
      </c>
      <c r="H232" s="92">
        <v>1472</v>
      </c>
      <c r="I232" s="92">
        <v>1472</v>
      </c>
      <c r="J232" s="92"/>
      <c r="K232" s="102">
        <f t="shared" si="8"/>
        <v>0</v>
      </c>
      <c r="L232" s="102">
        <f t="shared" si="9"/>
        <v>0</v>
      </c>
    </row>
    <row r="233" spans="1:12" ht="19.5" customHeight="1">
      <c r="A233" s="58"/>
      <c r="B233" s="90"/>
      <c r="C233" s="90"/>
      <c r="D233" s="90"/>
      <c r="E233" s="91"/>
      <c r="F233" s="91"/>
      <c r="G233" s="93" t="s">
        <v>1825</v>
      </c>
      <c r="H233" s="92">
        <v>495</v>
      </c>
      <c r="I233" s="92">
        <v>495</v>
      </c>
      <c r="J233" s="92"/>
      <c r="K233" s="102">
        <f t="shared" si="8"/>
        <v>0</v>
      </c>
      <c r="L233" s="102">
        <f t="shared" si="9"/>
        <v>0</v>
      </c>
    </row>
    <row r="234" spans="1:12" ht="19.5" customHeight="1">
      <c r="A234" s="58"/>
      <c r="B234" s="90"/>
      <c r="C234" s="90"/>
      <c r="D234" s="90"/>
      <c r="E234" s="91"/>
      <c r="F234" s="91"/>
      <c r="G234" s="93" t="s">
        <v>1826</v>
      </c>
      <c r="H234" s="92">
        <v>2423</v>
      </c>
      <c r="I234" s="92">
        <v>7909</v>
      </c>
      <c r="J234" s="92"/>
      <c r="K234" s="102">
        <f t="shared" si="8"/>
        <v>0</v>
      </c>
      <c r="L234" s="102">
        <f t="shared" si="9"/>
        <v>0</v>
      </c>
    </row>
    <row r="235" spans="1:12" ht="19.5" customHeight="1">
      <c r="A235" s="58"/>
      <c r="B235" s="90"/>
      <c r="C235" s="90"/>
      <c r="D235" s="90"/>
      <c r="E235" s="91"/>
      <c r="F235" s="91"/>
      <c r="G235" s="93" t="s">
        <v>1827</v>
      </c>
      <c r="H235" s="92">
        <v>0</v>
      </c>
      <c r="I235" s="92">
        <v>1402</v>
      </c>
      <c r="J235" s="92"/>
      <c r="K235" s="102"/>
      <c r="L235" s="102">
        <f t="shared" si="9"/>
        <v>0</v>
      </c>
    </row>
    <row r="236" spans="1:12" ht="19.5" customHeight="1">
      <c r="A236" s="58"/>
      <c r="B236" s="90"/>
      <c r="C236" s="90"/>
      <c r="D236" s="90"/>
      <c r="E236" s="91"/>
      <c r="F236" s="91"/>
      <c r="G236" s="93" t="s">
        <v>1828</v>
      </c>
      <c r="H236" s="92">
        <v>0</v>
      </c>
      <c r="I236" s="92">
        <v>0</v>
      </c>
      <c r="J236" s="92"/>
      <c r="K236" s="102"/>
      <c r="L236" s="102"/>
    </row>
    <row r="237" spans="1:12" ht="19.5" customHeight="1">
      <c r="A237" s="58"/>
      <c r="B237" s="90"/>
      <c r="C237" s="90"/>
      <c r="D237" s="90"/>
      <c r="E237" s="91"/>
      <c r="F237" s="91"/>
      <c r="G237" s="93" t="s">
        <v>1829</v>
      </c>
      <c r="H237" s="92">
        <v>4226</v>
      </c>
      <c r="I237" s="92">
        <v>4226</v>
      </c>
      <c r="J237" s="92"/>
      <c r="K237" s="102">
        <f t="shared" si="8"/>
        <v>0</v>
      </c>
      <c r="L237" s="102">
        <f t="shared" si="9"/>
        <v>0</v>
      </c>
    </row>
    <row r="238" spans="1:12" ht="19.5" customHeight="1">
      <c r="A238" s="58"/>
      <c r="B238" s="90"/>
      <c r="C238" s="90"/>
      <c r="D238" s="90"/>
      <c r="E238" s="91"/>
      <c r="F238" s="91"/>
      <c r="G238" s="93" t="s">
        <v>1830</v>
      </c>
      <c r="H238" s="92">
        <v>16659</v>
      </c>
      <c r="I238" s="92"/>
      <c r="J238" s="92"/>
      <c r="K238" s="102">
        <f t="shared" si="8"/>
        <v>0</v>
      </c>
      <c r="L238" s="102"/>
    </row>
    <row r="239" spans="1:12" ht="19.5" customHeight="1">
      <c r="A239" s="58"/>
      <c r="B239" s="90"/>
      <c r="C239" s="90"/>
      <c r="D239" s="90"/>
      <c r="E239" s="91"/>
      <c r="F239" s="91"/>
      <c r="G239" s="93" t="s">
        <v>819</v>
      </c>
      <c r="H239" s="92">
        <v>0</v>
      </c>
      <c r="I239" s="92"/>
      <c r="J239" s="92"/>
      <c r="K239" s="102"/>
      <c r="L239" s="102"/>
    </row>
    <row r="240" spans="1:12" ht="19.5" customHeight="1">
      <c r="A240" s="58"/>
      <c r="B240" s="90"/>
      <c r="C240" s="90"/>
      <c r="D240" s="90"/>
      <c r="E240" s="91"/>
      <c r="F240" s="91"/>
      <c r="G240" s="93" t="s">
        <v>864</v>
      </c>
      <c r="H240" s="92">
        <v>0</v>
      </c>
      <c r="I240" s="92"/>
      <c r="J240" s="92"/>
      <c r="K240" s="102"/>
      <c r="L240" s="102"/>
    </row>
    <row r="241" spans="1:12" ht="19.5" customHeight="1">
      <c r="A241" s="58"/>
      <c r="B241" s="90"/>
      <c r="C241" s="90"/>
      <c r="D241" s="90"/>
      <c r="E241" s="91"/>
      <c r="F241" s="91"/>
      <c r="G241" s="93" t="s">
        <v>1831</v>
      </c>
      <c r="H241" s="92">
        <v>0</v>
      </c>
      <c r="I241" s="92"/>
      <c r="J241" s="92"/>
      <c r="K241" s="102"/>
      <c r="L241" s="102"/>
    </row>
    <row r="242" spans="1:12" ht="19.5" customHeight="1">
      <c r="A242" s="58"/>
      <c r="B242" s="90"/>
      <c r="C242" s="90"/>
      <c r="D242" s="90"/>
      <c r="E242" s="91"/>
      <c r="F242" s="91"/>
      <c r="G242" s="93" t="s">
        <v>1832</v>
      </c>
      <c r="H242" s="92">
        <v>0</v>
      </c>
      <c r="I242" s="92"/>
      <c r="J242" s="92"/>
      <c r="K242" s="102"/>
      <c r="L242" s="102"/>
    </row>
    <row r="243" spans="1:12" ht="19.5" customHeight="1">
      <c r="A243" s="58"/>
      <c r="B243" s="90"/>
      <c r="C243" s="90"/>
      <c r="D243" s="90"/>
      <c r="E243" s="91"/>
      <c r="F243" s="91"/>
      <c r="G243" s="93" t="s">
        <v>1833</v>
      </c>
      <c r="H243" s="92">
        <v>0</v>
      </c>
      <c r="I243" s="92"/>
      <c r="J243" s="92"/>
      <c r="K243" s="102"/>
      <c r="L243" s="102"/>
    </row>
    <row r="244" spans="1:12" ht="19.5" customHeight="1">
      <c r="A244" s="58"/>
      <c r="B244" s="90"/>
      <c r="C244" s="90"/>
      <c r="D244" s="90"/>
      <c r="E244" s="91"/>
      <c r="F244" s="91"/>
      <c r="G244" s="93" t="s">
        <v>1834</v>
      </c>
      <c r="H244" s="92">
        <v>16659</v>
      </c>
      <c r="I244" s="92"/>
      <c r="J244" s="92"/>
      <c r="K244" s="102"/>
      <c r="L244" s="102"/>
    </row>
    <row r="245" spans="1:12" ht="19.5" customHeight="1">
      <c r="A245" s="58"/>
      <c r="B245" s="90"/>
      <c r="C245" s="90"/>
      <c r="D245" s="90"/>
      <c r="E245" s="91"/>
      <c r="F245" s="91"/>
      <c r="G245" s="92"/>
      <c r="H245" s="92">
        <v>0</v>
      </c>
      <c r="I245" s="92"/>
      <c r="J245" s="92"/>
      <c r="K245" s="102"/>
      <c r="L245" s="102"/>
    </row>
    <row r="246" spans="1:12" ht="19.5" customHeight="1">
      <c r="A246" s="58"/>
      <c r="B246" s="90"/>
      <c r="C246" s="90"/>
      <c r="D246" s="90"/>
      <c r="E246" s="91"/>
      <c r="F246" s="91"/>
      <c r="G246" s="93"/>
      <c r="H246" s="92"/>
      <c r="I246" s="92"/>
      <c r="J246" s="92"/>
      <c r="K246" s="102"/>
      <c r="L246" s="102"/>
    </row>
    <row r="247" spans="1:12" ht="19.5" customHeight="1">
      <c r="A247" s="58"/>
      <c r="B247" s="90"/>
      <c r="C247" s="90"/>
      <c r="D247" s="90"/>
      <c r="E247" s="91"/>
      <c r="F247" s="91"/>
      <c r="G247" s="93"/>
      <c r="H247" s="92"/>
      <c r="I247" s="92"/>
      <c r="J247" s="92"/>
      <c r="K247" s="102"/>
      <c r="L247" s="102"/>
    </row>
    <row r="248" spans="1:12" ht="19.5" customHeight="1">
      <c r="A248" s="58"/>
      <c r="B248" s="90"/>
      <c r="C248" s="90"/>
      <c r="D248" s="90"/>
      <c r="E248" s="91"/>
      <c r="F248" s="91"/>
      <c r="G248" s="93"/>
      <c r="H248" s="92"/>
      <c r="I248" s="92"/>
      <c r="J248" s="92"/>
      <c r="K248" s="102"/>
      <c r="L248" s="102"/>
    </row>
    <row r="249" spans="1:12" ht="19.5" customHeight="1">
      <c r="A249" s="58"/>
      <c r="B249" s="90"/>
      <c r="C249" s="90"/>
      <c r="D249" s="90"/>
      <c r="E249" s="91"/>
      <c r="F249" s="91"/>
      <c r="G249" s="97"/>
      <c r="H249" s="92"/>
      <c r="I249" s="92"/>
      <c r="J249" s="92"/>
      <c r="K249" s="102"/>
      <c r="L249" s="102"/>
    </row>
    <row r="250" spans="1:12" ht="19.5" customHeight="1">
      <c r="A250" s="58"/>
      <c r="B250" s="90"/>
      <c r="C250" s="90"/>
      <c r="D250" s="90"/>
      <c r="E250" s="91"/>
      <c r="F250" s="91"/>
      <c r="G250" s="97"/>
      <c r="H250" s="92"/>
      <c r="I250" s="92"/>
      <c r="J250" s="92"/>
      <c r="K250" s="102"/>
      <c r="L250" s="102"/>
    </row>
    <row r="251" spans="1:12" ht="19.5" customHeight="1">
      <c r="A251" s="64" t="s">
        <v>59</v>
      </c>
      <c r="B251" s="104">
        <v>6694037</v>
      </c>
      <c r="C251" s="104">
        <v>6060538</v>
      </c>
      <c r="D251" s="104">
        <v>7847053</v>
      </c>
      <c r="E251" s="91">
        <f aca="true" t="shared" si="10" ref="E251:E258">D251/B251</f>
        <v>1.1722452385608266</v>
      </c>
      <c r="F251" s="91">
        <f>D251/C251</f>
        <v>1.2947782853601446</v>
      </c>
      <c r="G251" s="104" t="s">
        <v>1017</v>
      </c>
      <c r="H251" s="105">
        <v>4783505</v>
      </c>
      <c r="I251" s="105">
        <v>12387064</v>
      </c>
      <c r="J251" s="105">
        <v>5556066</v>
      </c>
      <c r="K251" s="102">
        <f t="shared" si="8"/>
        <v>1.161505214272798</v>
      </c>
      <c r="L251" s="102">
        <f t="shared" si="9"/>
        <v>0.4485377648811696</v>
      </c>
    </row>
    <row r="252" spans="1:12" ht="19.5" customHeight="1">
      <c r="A252" s="98" t="s">
        <v>1024</v>
      </c>
      <c r="B252" s="106">
        <v>854403</v>
      </c>
      <c r="C252" s="106">
        <v>11591207</v>
      </c>
      <c r="D252" s="106">
        <v>1481706</v>
      </c>
      <c r="E252" s="91">
        <f t="shared" si="10"/>
        <v>1.7342003714874596</v>
      </c>
      <c r="F252" s="91">
        <f aca="true" t="shared" si="11" ref="F252:F264">D252/C252</f>
        <v>0.12783017333742724</v>
      </c>
      <c r="G252" s="99" t="s">
        <v>1025</v>
      </c>
      <c r="H252" s="105">
        <v>2764935</v>
      </c>
      <c r="I252" s="105">
        <v>5264681</v>
      </c>
      <c r="J252" s="105">
        <v>3772693</v>
      </c>
      <c r="K252" s="102">
        <f t="shared" si="8"/>
        <v>1.3644780076204324</v>
      </c>
      <c r="L252" s="102">
        <f t="shared" si="9"/>
        <v>0.7166042918839717</v>
      </c>
    </row>
    <row r="253" spans="1:12" ht="19.5" customHeight="1">
      <c r="A253" s="63" t="s">
        <v>1835</v>
      </c>
      <c r="B253" s="94">
        <v>25376</v>
      </c>
      <c r="C253" s="92">
        <v>350433</v>
      </c>
      <c r="D253" s="92">
        <v>110461</v>
      </c>
      <c r="E253" s="91">
        <f t="shared" si="10"/>
        <v>4.35297131147541</v>
      </c>
      <c r="F253" s="91">
        <f t="shared" si="11"/>
        <v>0.3152128937628591</v>
      </c>
      <c r="G253" s="92" t="s">
        <v>1836</v>
      </c>
      <c r="H253" s="96"/>
      <c r="I253" s="92"/>
      <c r="J253" s="92"/>
      <c r="K253" s="102"/>
      <c r="L253" s="102"/>
    </row>
    <row r="254" spans="1:12" ht="19.5" customHeight="1">
      <c r="A254" s="63" t="s">
        <v>1837</v>
      </c>
      <c r="B254" s="94"/>
      <c r="C254" s="92"/>
      <c r="D254" s="92"/>
      <c r="E254" s="91"/>
      <c r="F254" s="91"/>
      <c r="G254" s="92" t="s">
        <v>1838</v>
      </c>
      <c r="H254" s="96">
        <v>0</v>
      </c>
      <c r="I254" s="92"/>
      <c r="J254" s="92"/>
      <c r="K254" s="102"/>
      <c r="L254" s="102"/>
    </row>
    <row r="255" spans="1:12" ht="19.5" customHeight="1">
      <c r="A255" s="63" t="s">
        <v>1099</v>
      </c>
      <c r="B255" s="94">
        <v>400624</v>
      </c>
      <c r="C255" s="92">
        <v>400625</v>
      </c>
      <c r="D255" s="92">
        <v>571245</v>
      </c>
      <c r="E255" s="91">
        <f t="shared" si="10"/>
        <v>1.4258881145413156</v>
      </c>
      <c r="F255" s="91">
        <f t="shared" si="11"/>
        <v>1.4258845553822153</v>
      </c>
      <c r="G255" s="92" t="s">
        <v>1104</v>
      </c>
      <c r="H255" s="96">
        <v>1823023</v>
      </c>
      <c r="I255" s="92">
        <v>1382783</v>
      </c>
      <c r="J255" s="92">
        <v>2447764</v>
      </c>
      <c r="K255" s="102">
        <f t="shared" si="8"/>
        <v>1.3426950729639724</v>
      </c>
      <c r="L255" s="102">
        <f t="shared" si="9"/>
        <v>1.7701721817523068</v>
      </c>
    </row>
    <row r="256" spans="1:12" ht="19.5" customHeight="1">
      <c r="A256" s="63" t="s">
        <v>1100</v>
      </c>
      <c r="B256" s="92">
        <v>8403</v>
      </c>
      <c r="C256" s="92">
        <v>185009</v>
      </c>
      <c r="D256" s="92"/>
      <c r="E256" s="91">
        <f t="shared" si="10"/>
        <v>0</v>
      </c>
      <c r="F256" s="91">
        <f t="shared" si="11"/>
        <v>0</v>
      </c>
      <c r="G256" s="92" t="s">
        <v>1839</v>
      </c>
      <c r="H256" s="92">
        <v>379733</v>
      </c>
      <c r="I256" s="92">
        <v>1180804</v>
      </c>
      <c r="J256" s="92">
        <v>162516</v>
      </c>
      <c r="K256" s="102">
        <f t="shared" si="8"/>
        <v>0.4279743925337013</v>
      </c>
      <c r="L256" s="102">
        <f t="shared" si="9"/>
        <v>0.13763164758926968</v>
      </c>
    </row>
    <row r="257" spans="1:12" ht="19.5" customHeight="1">
      <c r="A257" s="63" t="s">
        <v>1840</v>
      </c>
      <c r="B257" s="92"/>
      <c r="C257" s="92"/>
      <c r="D257" s="92"/>
      <c r="E257" s="91"/>
      <c r="F257" s="91"/>
      <c r="G257" s="107" t="s">
        <v>1841</v>
      </c>
      <c r="H257" s="96">
        <v>562179</v>
      </c>
      <c r="I257" s="92">
        <v>2701094</v>
      </c>
      <c r="J257" s="92">
        <v>1162413</v>
      </c>
      <c r="K257" s="102">
        <f t="shared" si="8"/>
        <v>2.0676919628801502</v>
      </c>
      <c r="L257" s="102">
        <f t="shared" si="9"/>
        <v>0.4303489623093458</v>
      </c>
    </row>
    <row r="258" spans="1:12" ht="19.5" customHeight="1">
      <c r="A258" s="108" t="s">
        <v>1842</v>
      </c>
      <c r="B258" s="107">
        <v>420000</v>
      </c>
      <c r="C258" s="92">
        <v>10655140</v>
      </c>
      <c r="D258" s="92">
        <v>800000</v>
      </c>
      <c r="E258" s="91">
        <f t="shared" si="10"/>
        <v>1.9047619047619047</v>
      </c>
      <c r="F258" s="91">
        <f t="shared" si="11"/>
        <v>0.0750811345510242</v>
      </c>
      <c r="G258" s="107" t="s">
        <v>1843</v>
      </c>
      <c r="H258" s="96">
        <v>0</v>
      </c>
      <c r="I258" s="92"/>
      <c r="J258" s="92"/>
      <c r="K258" s="102"/>
      <c r="L258" s="102"/>
    </row>
    <row r="259" spans="1:12" ht="19.5" customHeight="1">
      <c r="A259" s="108" t="s">
        <v>1844</v>
      </c>
      <c r="B259" s="107"/>
      <c r="C259" s="92"/>
      <c r="D259" s="92"/>
      <c r="E259" s="91"/>
      <c r="F259" s="91"/>
      <c r="G259" s="107"/>
      <c r="H259" s="92">
        <v>0</v>
      </c>
      <c r="I259" s="92"/>
      <c r="J259" s="92"/>
      <c r="K259" s="102"/>
      <c r="L259" s="102"/>
    </row>
    <row r="260" spans="1:12" ht="19.5" customHeight="1">
      <c r="A260" s="108"/>
      <c r="B260" s="107"/>
      <c r="C260" s="107"/>
      <c r="D260" s="107"/>
      <c r="E260" s="91"/>
      <c r="F260" s="91"/>
      <c r="G260" s="107"/>
      <c r="H260" s="92">
        <v>0</v>
      </c>
      <c r="I260" s="92"/>
      <c r="J260" s="92"/>
      <c r="K260" s="102"/>
      <c r="L260" s="102"/>
    </row>
    <row r="261" spans="1:12" ht="19.5" customHeight="1">
      <c r="A261" s="108"/>
      <c r="B261" s="107"/>
      <c r="C261" s="107"/>
      <c r="D261" s="107"/>
      <c r="E261" s="91"/>
      <c r="F261" s="91"/>
      <c r="G261" s="107"/>
      <c r="H261" s="92">
        <v>0</v>
      </c>
      <c r="I261" s="92"/>
      <c r="J261" s="92"/>
      <c r="K261" s="102"/>
      <c r="L261" s="102"/>
    </row>
    <row r="262" spans="1:12" ht="15.75" customHeight="1">
      <c r="A262" s="108"/>
      <c r="B262" s="107"/>
      <c r="C262" s="107"/>
      <c r="D262" s="107"/>
      <c r="E262" s="91"/>
      <c r="F262" s="91"/>
      <c r="G262" s="107"/>
      <c r="H262" s="92">
        <v>0</v>
      </c>
      <c r="I262" s="92"/>
      <c r="J262" s="92"/>
      <c r="K262" s="102"/>
      <c r="L262" s="102"/>
    </row>
    <row r="263" spans="1:12" ht="19.5" customHeight="1">
      <c r="A263" s="108"/>
      <c r="B263" s="107"/>
      <c r="C263" s="107"/>
      <c r="D263" s="107"/>
      <c r="E263" s="91"/>
      <c r="F263" s="91"/>
      <c r="G263" s="107"/>
      <c r="H263" s="92"/>
      <c r="I263" s="92"/>
      <c r="J263" s="92"/>
      <c r="K263" s="102"/>
      <c r="L263" s="102"/>
    </row>
    <row r="264" spans="1:12" ht="19.5" customHeight="1">
      <c r="A264" s="64" t="s">
        <v>1121</v>
      </c>
      <c r="B264" s="106">
        <v>7548440</v>
      </c>
      <c r="C264" s="106">
        <v>17651745</v>
      </c>
      <c r="D264" s="106">
        <v>9328759</v>
      </c>
      <c r="E264" s="91">
        <f>D264/B264</f>
        <v>1.235852573511878</v>
      </c>
      <c r="F264" s="91">
        <f t="shared" si="11"/>
        <v>0.528489336323406</v>
      </c>
      <c r="G264" s="104" t="s">
        <v>1122</v>
      </c>
      <c r="H264" s="105">
        <v>7548440</v>
      </c>
      <c r="I264" s="105">
        <v>17651745</v>
      </c>
      <c r="J264" s="105">
        <v>9328759</v>
      </c>
      <c r="K264" s="102">
        <f>J264/H264</f>
        <v>1.235852573511878</v>
      </c>
      <c r="L264" s="102">
        <f>J264/I264</f>
        <v>0.528489336323406</v>
      </c>
    </row>
    <row r="267" ht="13.5">
      <c r="J267" s="109"/>
    </row>
  </sheetData>
  <sheetProtection/>
  <mergeCells count="11">
    <mergeCell ref="A2:L2"/>
    <mergeCell ref="A4:F4"/>
    <mergeCell ref="G4:L4"/>
    <mergeCell ref="D5:F5"/>
    <mergeCell ref="J5:L5"/>
    <mergeCell ref="A5:A6"/>
    <mergeCell ref="B5:B6"/>
    <mergeCell ref="C5:C6"/>
    <mergeCell ref="G5:G6"/>
    <mergeCell ref="H5:H6"/>
    <mergeCell ref="I5:I6"/>
  </mergeCells>
  <printOptions horizontalCentered="1"/>
  <pageMargins left="0.468055555555556" right="0.468055555555556" top="0.590277777777778" bottom="0.468055555555556" header="0.310416666666667" footer="0.310416666666667"/>
  <pageSetup fitToHeight="0" fitToWidth="1" horizontalDpi="600" verticalDpi="600" orientation="landscape" paperSize="9" scale="73"/>
</worksheet>
</file>

<file path=xl/worksheets/sheet14.xml><?xml version="1.0" encoding="utf-8"?>
<worksheet xmlns="http://schemas.openxmlformats.org/spreadsheetml/2006/main" xmlns:r="http://schemas.openxmlformats.org/officeDocument/2006/relationships">
  <dimension ref="A1:F23"/>
  <sheetViews>
    <sheetView workbookViewId="0" topLeftCell="A7">
      <selection activeCell="E30" sqref="E30"/>
    </sheetView>
  </sheetViews>
  <sheetFormatPr defaultColWidth="9.00390625" defaultRowHeight="14.25"/>
  <cols>
    <col min="1" max="1" width="45.75390625" style="66" customWidth="1"/>
    <col min="2" max="6" width="13.50390625" style="67" customWidth="1"/>
    <col min="7" max="16384" width="9.00390625" style="66" customWidth="1"/>
  </cols>
  <sheetData>
    <row r="1" ht="14.25">
      <c r="A1" s="68" t="s">
        <v>1845</v>
      </c>
    </row>
    <row r="2" spans="1:6" s="65" customFormat="1" ht="22.5">
      <c r="A2" s="39" t="s">
        <v>1846</v>
      </c>
      <c r="B2" s="69"/>
      <c r="C2" s="69"/>
      <c r="D2" s="69"/>
      <c r="E2" s="69"/>
      <c r="F2" s="69"/>
    </row>
    <row r="3" spans="1:6" ht="13.5">
      <c r="A3" s="70" t="s">
        <v>0</v>
      </c>
      <c r="B3" s="38"/>
      <c r="C3" s="38"/>
      <c r="D3" s="38"/>
      <c r="E3" s="38"/>
      <c r="F3" s="71" t="s">
        <v>23</v>
      </c>
    </row>
    <row r="4" spans="1:6" ht="33" customHeight="1">
      <c r="A4" s="72" t="s">
        <v>24</v>
      </c>
      <c r="B4" s="72" t="s">
        <v>25</v>
      </c>
      <c r="C4" s="72" t="s">
        <v>26</v>
      </c>
      <c r="D4" s="72" t="s">
        <v>27</v>
      </c>
      <c r="E4" s="72"/>
      <c r="F4" s="72"/>
    </row>
    <row r="5" spans="1:6" ht="45.75" customHeight="1">
      <c r="A5" s="72"/>
      <c r="B5" s="72"/>
      <c r="C5" s="72"/>
      <c r="D5" s="72" t="s">
        <v>30</v>
      </c>
      <c r="E5" s="73" t="s">
        <v>31</v>
      </c>
      <c r="F5" s="73" t="s">
        <v>32</v>
      </c>
    </row>
    <row r="6" spans="1:6" ht="19.5" customHeight="1">
      <c r="A6" s="74" t="s">
        <v>1603</v>
      </c>
      <c r="B6" s="75"/>
      <c r="C6" s="75"/>
      <c r="D6" s="75"/>
      <c r="E6" s="75"/>
      <c r="F6" s="75"/>
    </row>
    <row r="7" spans="1:6" ht="19.5" customHeight="1">
      <c r="A7" s="74" t="s">
        <v>1605</v>
      </c>
      <c r="B7" s="75"/>
      <c r="C7" s="75"/>
      <c r="D7" s="75"/>
      <c r="E7" s="75"/>
      <c r="F7" s="75"/>
    </row>
    <row r="8" spans="1:6" ht="19.5" customHeight="1">
      <c r="A8" s="74" t="s">
        <v>1607</v>
      </c>
      <c r="B8" s="75"/>
      <c r="C8" s="75"/>
      <c r="D8" s="75"/>
      <c r="E8" s="75"/>
      <c r="F8" s="75"/>
    </row>
    <row r="9" spans="1:6" ht="19.5" customHeight="1">
      <c r="A9" s="74" t="s">
        <v>1609</v>
      </c>
      <c r="B9" s="75"/>
      <c r="C9" s="75"/>
      <c r="D9" s="75"/>
      <c r="E9" s="75"/>
      <c r="F9" s="75"/>
    </row>
    <row r="10" spans="1:6" ht="19.5" customHeight="1">
      <c r="A10" s="74" t="s">
        <v>1611</v>
      </c>
      <c r="B10" s="75"/>
      <c r="C10" s="75"/>
      <c r="D10" s="75"/>
      <c r="E10" s="75"/>
      <c r="F10" s="75"/>
    </row>
    <row r="11" spans="1:6" ht="19.5" customHeight="1">
      <c r="A11" s="74" t="s">
        <v>1613</v>
      </c>
      <c r="B11" s="75"/>
      <c r="C11" s="75"/>
      <c r="D11" s="75"/>
      <c r="E11" s="75"/>
      <c r="F11" s="75"/>
    </row>
    <row r="12" spans="1:6" ht="19.5" customHeight="1">
      <c r="A12" s="74" t="s">
        <v>1625</v>
      </c>
      <c r="B12" s="75"/>
      <c r="C12" s="75"/>
      <c r="D12" s="75"/>
      <c r="E12" s="75"/>
      <c r="F12" s="75"/>
    </row>
    <row r="13" spans="1:6" ht="19.5" customHeight="1">
      <c r="A13" s="74" t="s">
        <v>1627</v>
      </c>
      <c r="B13" s="75"/>
      <c r="C13" s="75"/>
      <c r="D13" s="75"/>
      <c r="E13" s="75"/>
      <c r="F13" s="75"/>
    </row>
    <row r="14" spans="1:6" ht="19.5" customHeight="1">
      <c r="A14" s="74" t="s">
        <v>1633</v>
      </c>
      <c r="B14" s="75"/>
      <c r="C14" s="75"/>
      <c r="D14" s="75"/>
      <c r="E14" s="75"/>
      <c r="F14" s="75"/>
    </row>
    <row r="15" spans="1:6" ht="19.5" customHeight="1">
      <c r="A15" s="74" t="s">
        <v>1635</v>
      </c>
      <c r="B15" s="75"/>
      <c r="C15" s="75"/>
      <c r="D15" s="75"/>
      <c r="E15" s="75"/>
      <c r="F15" s="75"/>
    </row>
    <row r="16" spans="1:6" ht="19.5" customHeight="1">
      <c r="A16" s="74" t="s">
        <v>1637</v>
      </c>
      <c r="B16" s="75"/>
      <c r="C16" s="75"/>
      <c r="D16" s="75"/>
      <c r="E16" s="75"/>
      <c r="F16" s="75"/>
    </row>
    <row r="17" spans="1:6" ht="19.5" customHeight="1">
      <c r="A17" s="74" t="s">
        <v>1639</v>
      </c>
      <c r="B17" s="75"/>
      <c r="C17" s="75"/>
      <c r="D17" s="75"/>
      <c r="E17" s="75"/>
      <c r="F17" s="75"/>
    </row>
    <row r="18" spans="1:6" ht="19.5" customHeight="1">
      <c r="A18" s="74" t="s">
        <v>1641</v>
      </c>
      <c r="B18" s="75"/>
      <c r="C18" s="75"/>
      <c r="D18" s="75"/>
      <c r="E18" s="75"/>
      <c r="F18" s="75"/>
    </row>
    <row r="19" spans="1:6" ht="19.5" customHeight="1">
      <c r="A19" s="74" t="s">
        <v>1643</v>
      </c>
      <c r="B19" s="75"/>
      <c r="C19" s="75"/>
      <c r="D19" s="75"/>
      <c r="E19" s="75"/>
      <c r="F19" s="75"/>
    </row>
    <row r="20" spans="1:6" ht="19.5" customHeight="1">
      <c r="A20" s="74" t="s">
        <v>1653</v>
      </c>
      <c r="B20" s="75"/>
      <c r="C20" s="76"/>
      <c r="D20" s="76"/>
      <c r="E20" s="75"/>
      <c r="F20" s="75"/>
    </row>
    <row r="21" spans="1:6" ht="19.5" customHeight="1">
      <c r="A21" s="77"/>
      <c r="B21" s="78"/>
      <c r="C21" s="78"/>
      <c r="D21" s="78"/>
      <c r="E21" s="78"/>
      <c r="F21" s="75"/>
    </row>
    <row r="22" spans="1:6" ht="19.5" customHeight="1">
      <c r="A22" s="77"/>
      <c r="B22" s="78"/>
      <c r="C22" s="78"/>
      <c r="D22" s="78"/>
      <c r="E22" s="78"/>
      <c r="F22" s="75"/>
    </row>
    <row r="23" spans="1:6" ht="19.5" customHeight="1">
      <c r="A23" s="79" t="s">
        <v>59</v>
      </c>
      <c r="B23" s="80"/>
      <c r="C23" s="80"/>
      <c r="D23" s="80"/>
      <c r="E23" s="80"/>
      <c r="F23" s="75"/>
    </row>
  </sheetData>
  <sheetProtection/>
  <mergeCells count="5">
    <mergeCell ref="A2:F2"/>
    <mergeCell ref="D4:F4"/>
    <mergeCell ref="A4:A5"/>
    <mergeCell ref="B4:B5"/>
    <mergeCell ref="C4:C5"/>
  </mergeCells>
  <printOptions horizontalCentered="1" verticalCentered="1"/>
  <pageMargins left="0.708661417322835" right="0.708661417322835" top="0.15748031496063" bottom="0.354330708661417" header="0.31496062992126" footer="0.31496062992126"/>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H54"/>
  <sheetViews>
    <sheetView showGridLines="0" showZeros="0" workbookViewId="0" topLeftCell="A1">
      <pane xSplit="1" ySplit="5" topLeftCell="B39" activePane="bottomRight" state="frozen"/>
      <selection pane="bottomRight" activeCell="J45" sqref="J45"/>
    </sheetView>
  </sheetViews>
  <sheetFormatPr defaultColWidth="9.00390625" defaultRowHeight="14.25"/>
  <cols>
    <col min="1" max="1" width="63.375" style="43" customWidth="1"/>
    <col min="2" max="8" width="13.625" style="46" customWidth="1"/>
    <col min="9" max="16384" width="9.00390625" style="43" customWidth="1"/>
  </cols>
  <sheetData>
    <row r="1" spans="1:8" s="43" customFormat="1" ht="14.25">
      <c r="A1" s="47" t="s">
        <v>1847</v>
      </c>
      <c r="B1" s="46"/>
      <c r="C1" s="46"/>
      <c r="D1" s="46"/>
      <c r="E1" s="46"/>
      <c r="F1" s="46"/>
      <c r="G1" s="46"/>
      <c r="H1" s="46"/>
    </row>
    <row r="2" spans="1:8" s="44" customFormat="1" ht="22.5">
      <c r="A2" s="48" t="s">
        <v>1848</v>
      </c>
      <c r="B2" s="49"/>
      <c r="C2" s="49"/>
      <c r="D2" s="49"/>
      <c r="E2" s="49"/>
      <c r="F2" s="49"/>
      <c r="G2" s="49"/>
      <c r="H2" s="49"/>
    </row>
    <row r="3" spans="2:8" s="43" customFormat="1" ht="18" customHeight="1">
      <c r="B3" s="46"/>
      <c r="C3" s="46"/>
      <c r="D3" s="46"/>
      <c r="E3" s="46"/>
      <c r="F3" s="46"/>
      <c r="G3" s="46"/>
      <c r="H3" s="50" t="s">
        <v>23</v>
      </c>
    </row>
    <row r="4" spans="1:8" s="45" customFormat="1" ht="31.5" customHeight="1">
      <c r="A4" s="51" t="s">
        <v>24</v>
      </c>
      <c r="B4" s="52" t="s">
        <v>1127</v>
      </c>
      <c r="C4" s="52" t="s">
        <v>1849</v>
      </c>
      <c r="D4" s="52" t="s">
        <v>1850</v>
      </c>
      <c r="E4" s="52" t="s">
        <v>1851</v>
      </c>
      <c r="F4" s="53" t="s">
        <v>1852</v>
      </c>
      <c r="G4" s="52" t="s">
        <v>1853</v>
      </c>
      <c r="H4" s="52" t="s">
        <v>1854</v>
      </c>
    </row>
    <row r="5" spans="1:8" s="45" customFormat="1" ht="27.75" customHeight="1">
      <c r="A5" s="54"/>
      <c r="B5" s="55"/>
      <c r="C5" s="55"/>
      <c r="D5" s="55"/>
      <c r="E5" s="56"/>
      <c r="F5" s="57"/>
      <c r="G5" s="55"/>
      <c r="H5" s="55"/>
    </row>
    <row r="6" spans="1:8" s="43" customFormat="1" ht="18" customHeight="1">
      <c r="A6" s="58" t="s">
        <v>1604</v>
      </c>
      <c r="B6" s="59">
        <v>3689</v>
      </c>
      <c r="C6" s="59">
        <v>900</v>
      </c>
      <c r="D6" s="59">
        <v>1156</v>
      </c>
      <c r="E6" s="59">
        <v>1633</v>
      </c>
      <c r="F6" s="59">
        <v>0</v>
      </c>
      <c r="G6" s="59">
        <v>0</v>
      </c>
      <c r="H6" s="59">
        <v>0</v>
      </c>
    </row>
    <row r="7" spans="1:8" s="43" customFormat="1" ht="18" customHeight="1">
      <c r="A7" s="60" t="s">
        <v>1606</v>
      </c>
      <c r="B7" s="59">
        <v>2876</v>
      </c>
      <c r="C7" s="59">
        <v>900</v>
      </c>
      <c r="D7" s="59">
        <v>1156</v>
      </c>
      <c r="E7" s="59">
        <v>0</v>
      </c>
      <c r="F7" s="59"/>
      <c r="G7" s="59"/>
      <c r="H7" s="59">
        <v>0</v>
      </c>
    </row>
    <row r="8" spans="1:8" s="43" customFormat="1" ht="18" customHeight="1">
      <c r="A8" s="60" t="s">
        <v>1618</v>
      </c>
      <c r="B8" s="59">
        <v>1633</v>
      </c>
      <c r="C8" s="59">
        <v>0</v>
      </c>
      <c r="D8" s="59"/>
      <c r="E8" s="59">
        <v>1633</v>
      </c>
      <c r="F8" s="59">
        <v>0</v>
      </c>
      <c r="G8" s="59">
        <v>0</v>
      </c>
      <c r="H8" s="59">
        <v>0</v>
      </c>
    </row>
    <row r="9" spans="1:8" s="43" customFormat="1" ht="18" customHeight="1">
      <c r="A9" s="60" t="s">
        <v>1630</v>
      </c>
      <c r="B9" s="59"/>
      <c r="C9" s="59">
        <v>0</v>
      </c>
      <c r="D9" s="59"/>
      <c r="E9" s="59">
        <v>0</v>
      </c>
      <c r="F9" s="59"/>
      <c r="G9" s="59"/>
      <c r="H9" s="59">
        <v>0</v>
      </c>
    </row>
    <row r="10" spans="1:8" s="43" customFormat="1" ht="18" customHeight="1">
      <c r="A10" s="58" t="s">
        <v>1636</v>
      </c>
      <c r="B10" s="59">
        <v>10711</v>
      </c>
      <c r="C10" s="59">
        <v>0</v>
      </c>
      <c r="D10" s="59">
        <v>7021</v>
      </c>
      <c r="E10" s="59">
        <v>3690</v>
      </c>
      <c r="F10" s="59">
        <v>0</v>
      </c>
      <c r="G10" s="59">
        <v>0</v>
      </c>
      <c r="H10" s="59">
        <v>0</v>
      </c>
    </row>
    <row r="11" spans="1:8" s="43" customFormat="1" ht="18" customHeight="1">
      <c r="A11" s="60" t="s">
        <v>1638</v>
      </c>
      <c r="B11" s="59">
        <v>10597</v>
      </c>
      <c r="C11" s="59">
        <v>0</v>
      </c>
      <c r="D11" s="59">
        <v>7021</v>
      </c>
      <c r="E11" s="59">
        <v>3576</v>
      </c>
      <c r="F11" s="59">
        <v>0</v>
      </c>
      <c r="G11" s="59">
        <v>0</v>
      </c>
      <c r="H11" s="59">
        <v>0</v>
      </c>
    </row>
    <row r="12" spans="1:8" s="43" customFormat="1" ht="18" customHeight="1">
      <c r="A12" s="60" t="s">
        <v>1646</v>
      </c>
      <c r="B12" s="59">
        <v>114</v>
      </c>
      <c r="C12" s="59">
        <v>0</v>
      </c>
      <c r="D12" s="59"/>
      <c r="E12" s="59">
        <v>114</v>
      </c>
      <c r="F12" s="59"/>
      <c r="G12" s="59"/>
      <c r="H12" s="59">
        <v>0</v>
      </c>
    </row>
    <row r="13" spans="1:8" s="43" customFormat="1" ht="18" customHeight="1">
      <c r="A13" s="60" t="s">
        <v>1652</v>
      </c>
      <c r="B13" s="59"/>
      <c r="C13" s="59">
        <v>0</v>
      </c>
      <c r="D13" s="59"/>
      <c r="E13" s="59">
        <v>0</v>
      </c>
      <c r="F13" s="59"/>
      <c r="G13" s="59"/>
      <c r="H13" s="59">
        <v>0</v>
      </c>
    </row>
    <row r="14" spans="1:8" s="43" customFormat="1" ht="18" customHeight="1">
      <c r="A14" s="58" t="s">
        <v>1656</v>
      </c>
      <c r="B14" s="59">
        <v>12735</v>
      </c>
      <c r="C14" s="59">
        <v>0</v>
      </c>
      <c r="D14" s="59">
        <v>1897</v>
      </c>
      <c r="E14" s="59">
        <v>10838</v>
      </c>
      <c r="F14" s="59">
        <v>0</v>
      </c>
      <c r="G14" s="59">
        <v>0</v>
      </c>
      <c r="H14" s="59">
        <v>0</v>
      </c>
    </row>
    <row r="15" spans="1:8" s="43" customFormat="1" ht="18" customHeight="1">
      <c r="A15" s="58" t="s">
        <v>1657</v>
      </c>
      <c r="B15" s="59">
        <v>12735</v>
      </c>
      <c r="C15" s="59">
        <v>0</v>
      </c>
      <c r="D15" s="59">
        <v>1897</v>
      </c>
      <c r="E15" s="59">
        <v>10838</v>
      </c>
      <c r="F15" s="59">
        <v>0</v>
      </c>
      <c r="G15" s="59">
        <v>0</v>
      </c>
      <c r="H15" s="59">
        <v>0</v>
      </c>
    </row>
    <row r="16" spans="1:8" s="43" customFormat="1" ht="18" customHeight="1">
      <c r="A16" s="58" t="s">
        <v>1662</v>
      </c>
      <c r="B16" s="59"/>
      <c r="C16" s="59">
        <v>0</v>
      </c>
      <c r="D16" s="59"/>
      <c r="E16" s="59">
        <v>0</v>
      </c>
      <c r="F16" s="59"/>
      <c r="G16" s="59"/>
      <c r="H16" s="59">
        <v>0</v>
      </c>
    </row>
    <row r="17" spans="1:8" s="43" customFormat="1" ht="18" customHeight="1">
      <c r="A17" s="58" t="s">
        <v>1667</v>
      </c>
      <c r="B17" s="59">
        <v>4040926</v>
      </c>
      <c r="C17" s="59">
        <v>3790096</v>
      </c>
      <c r="D17" s="59"/>
      <c r="E17" s="59">
        <v>245830</v>
      </c>
      <c r="F17" s="59">
        <v>0</v>
      </c>
      <c r="G17" s="59">
        <v>5000</v>
      </c>
      <c r="H17" s="59">
        <v>0</v>
      </c>
    </row>
    <row r="18" spans="1:8" s="43" customFormat="1" ht="18" customHeight="1">
      <c r="A18" s="58" t="s">
        <v>1668</v>
      </c>
      <c r="B18" s="59">
        <v>3711034</v>
      </c>
      <c r="C18" s="59">
        <v>3513932</v>
      </c>
      <c r="D18" s="59"/>
      <c r="E18" s="59">
        <v>197102</v>
      </c>
      <c r="F18" s="59">
        <v>0</v>
      </c>
      <c r="G18" s="59"/>
      <c r="H18" s="59">
        <v>0</v>
      </c>
    </row>
    <row r="19" spans="1:8" s="43" customFormat="1" ht="18" customHeight="1">
      <c r="A19" s="58" t="s">
        <v>1683</v>
      </c>
      <c r="B19" s="59">
        <v>4341</v>
      </c>
      <c r="C19" s="59">
        <v>4243</v>
      </c>
      <c r="D19" s="59"/>
      <c r="E19" s="59">
        <v>98</v>
      </c>
      <c r="F19" s="59">
        <v>0</v>
      </c>
      <c r="G19" s="59"/>
      <c r="H19" s="59">
        <v>0</v>
      </c>
    </row>
    <row r="20" spans="1:8" s="43" customFormat="1" ht="18" customHeight="1">
      <c r="A20" s="58" t="s">
        <v>1685</v>
      </c>
      <c r="B20" s="59">
        <v>8158</v>
      </c>
      <c r="C20" s="59">
        <v>6937</v>
      </c>
      <c r="D20" s="59"/>
      <c r="E20" s="59">
        <v>1221</v>
      </c>
      <c r="F20" s="59">
        <v>0</v>
      </c>
      <c r="G20" s="59"/>
      <c r="H20" s="59">
        <v>0</v>
      </c>
    </row>
    <row r="21" spans="1:8" s="43" customFormat="1" ht="18" customHeight="1">
      <c r="A21" s="58" t="s">
        <v>1686</v>
      </c>
      <c r="B21" s="59">
        <v>233691</v>
      </c>
      <c r="C21" s="59">
        <v>210392</v>
      </c>
      <c r="D21" s="59"/>
      <c r="E21" s="59">
        <v>23299</v>
      </c>
      <c r="F21" s="59">
        <v>0</v>
      </c>
      <c r="G21" s="59"/>
      <c r="H21" s="59">
        <v>0</v>
      </c>
    </row>
    <row r="22" spans="1:8" s="43" customFormat="1" ht="18" customHeight="1">
      <c r="A22" s="58" t="s">
        <v>1855</v>
      </c>
      <c r="B22" s="59">
        <v>48813</v>
      </c>
      <c r="C22" s="59">
        <v>42069</v>
      </c>
      <c r="D22" s="59"/>
      <c r="E22" s="59">
        <v>6744</v>
      </c>
      <c r="F22" s="59">
        <v>0</v>
      </c>
      <c r="G22" s="59"/>
      <c r="H22" s="59">
        <v>0</v>
      </c>
    </row>
    <row r="23" spans="1:8" s="43" customFormat="1" ht="18" customHeight="1">
      <c r="A23" s="58" t="s">
        <v>1696</v>
      </c>
      <c r="B23" s="59"/>
      <c r="C23" s="59">
        <v>0</v>
      </c>
      <c r="D23" s="59"/>
      <c r="E23" s="59">
        <v>0</v>
      </c>
      <c r="F23" s="59">
        <v>0</v>
      </c>
      <c r="G23" s="59"/>
      <c r="H23" s="59">
        <v>0</v>
      </c>
    </row>
    <row r="24" spans="1:8" s="43" customFormat="1" ht="18" customHeight="1">
      <c r="A24" s="58" t="s">
        <v>1698</v>
      </c>
      <c r="B24" s="59">
        <v>24583</v>
      </c>
      <c r="C24" s="59">
        <v>2217</v>
      </c>
      <c r="D24" s="59"/>
      <c r="E24" s="59">
        <v>17366</v>
      </c>
      <c r="F24" s="59">
        <v>0</v>
      </c>
      <c r="G24" s="59">
        <v>5000</v>
      </c>
      <c r="H24" s="59">
        <v>0</v>
      </c>
    </row>
    <row r="25" spans="1:8" s="43" customFormat="1" ht="18" customHeight="1">
      <c r="A25" s="58" t="s">
        <v>1700</v>
      </c>
      <c r="B25" s="59">
        <v>100</v>
      </c>
      <c r="C25" s="59">
        <v>100</v>
      </c>
      <c r="D25" s="59"/>
      <c r="E25" s="59">
        <v>0</v>
      </c>
      <c r="F25" s="59">
        <v>0</v>
      </c>
      <c r="G25" s="59"/>
      <c r="H25" s="59">
        <v>0</v>
      </c>
    </row>
    <row r="26" spans="1:8" s="43" customFormat="1" ht="18" customHeight="1">
      <c r="A26" s="58" t="s">
        <v>1702</v>
      </c>
      <c r="B26" s="59"/>
      <c r="C26" s="59">
        <v>0</v>
      </c>
      <c r="D26" s="59"/>
      <c r="E26" s="59">
        <v>0</v>
      </c>
      <c r="F26" s="59">
        <v>0</v>
      </c>
      <c r="G26" s="59"/>
      <c r="H26" s="59">
        <v>0</v>
      </c>
    </row>
    <row r="27" spans="1:8" s="43" customFormat="1" ht="18" customHeight="1">
      <c r="A27" s="58" t="s">
        <v>1704</v>
      </c>
      <c r="B27" s="59">
        <v>10206</v>
      </c>
      <c r="C27" s="59">
        <v>10206</v>
      </c>
      <c r="D27" s="59"/>
      <c r="E27" s="59">
        <v>0</v>
      </c>
      <c r="F27" s="59">
        <v>0</v>
      </c>
      <c r="G27" s="59"/>
      <c r="H27" s="59">
        <v>0</v>
      </c>
    </row>
    <row r="28" spans="1:8" s="43" customFormat="1" ht="18" customHeight="1">
      <c r="A28" s="58" t="s">
        <v>1706</v>
      </c>
      <c r="B28" s="59"/>
      <c r="C28" s="59"/>
      <c r="D28" s="59"/>
      <c r="E28" s="59">
        <v>0</v>
      </c>
      <c r="F28" s="59">
        <v>0</v>
      </c>
      <c r="G28" s="59">
        <v>0</v>
      </c>
      <c r="H28" s="59">
        <v>0</v>
      </c>
    </row>
    <row r="29" spans="1:8" s="43" customFormat="1" ht="18" customHeight="1">
      <c r="A29" s="58" t="s">
        <v>1707</v>
      </c>
      <c r="B29" s="59"/>
      <c r="C29" s="59">
        <v>0</v>
      </c>
      <c r="D29" s="59"/>
      <c r="E29" s="59">
        <v>0</v>
      </c>
      <c r="F29" s="59"/>
      <c r="G29" s="59"/>
      <c r="H29" s="59">
        <v>0</v>
      </c>
    </row>
    <row r="30" spans="1:8" s="43" customFormat="1" ht="18" customHeight="1">
      <c r="A30" s="61" t="s">
        <v>1711</v>
      </c>
      <c r="B30" s="59"/>
      <c r="C30" s="59">
        <v>0</v>
      </c>
      <c r="D30" s="59"/>
      <c r="E30" s="59">
        <v>0</v>
      </c>
      <c r="F30" s="59"/>
      <c r="G30" s="59"/>
      <c r="H30" s="59">
        <v>0</v>
      </c>
    </row>
    <row r="31" spans="1:8" s="43" customFormat="1" ht="18" customHeight="1">
      <c r="A31" s="61" t="s">
        <v>1714</v>
      </c>
      <c r="B31" s="59"/>
      <c r="C31" s="59"/>
      <c r="D31" s="59"/>
      <c r="E31" s="59">
        <v>0</v>
      </c>
      <c r="F31" s="59"/>
      <c r="G31" s="59"/>
      <c r="H31" s="59">
        <v>0</v>
      </c>
    </row>
    <row r="32" spans="1:8" s="43" customFormat="1" ht="18" customHeight="1">
      <c r="A32" s="62" t="s">
        <v>1856</v>
      </c>
      <c r="B32" s="59"/>
      <c r="C32" s="59">
        <v>0</v>
      </c>
      <c r="D32" s="59"/>
      <c r="E32" s="59">
        <v>0</v>
      </c>
      <c r="F32" s="59"/>
      <c r="G32" s="59"/>
      <c r="H32" s="59">
        <v>0</v>
      </c>
    </row>
    <row r="33" spans="1:8" s="43" customFormat="1" ht="18" customHeight="1">
      <c r="A33" s="62" t="s">
        <v>1857</v>
      </c>
      <c r="B33" s="59"/>
      <c r="C33" s="59">
        <v>0</v>
      </c>
      <c r="D33" s="59"/>
      <c r="E33" s="59">
        <v>0</v>
      </c>
      <c r="F33" s="59"/>
      <c r="G33" s="59"/>
      <c r="H33" s="59">
        <v>0</v>
      </c>
    </row>
    <row r="34" spans="1:8" s="43" customFormat="1" ht="18" customHeight="1">
      <c r="A34" s="60" t="s">
        <v>1718</v>
      </c>
      <c r="B34" s="59">
        <v>119658</v>
      </c>
      <c r="C34" s="59">
        <v>6385</v>
      </c>
      <c r="D34" s="59">
        <v>57109</v>
      </c>
      <c r="E34" s="59">
        <v>56164</v>
      </c>
      <c r="F34" s="59">
        <v>0</v>
      </c>
      <c r="G34" s="59">
        <v>0</v>
      </c>
      <c r="H34" s="59">
        <v>0</v>
      </c>
    </row>
    <row r="35" spans="1:8" s="43" customFormat="1" ht="18" customHeight="1">
      <c r="A35" s="61" t="s">
        <v>1719</v>
      </c>
      <c r="B35" s="59"/>
      <c r="C35" s="59">
        <v>0</v>
      </c>
      <c r="D35" s="59"/>
      <c r="E35" s="59">
        <v>0</v>
      </c>
      <c r="F35" s="59"/>
      <c r="G35" s="59"/>
      <c r="H35" s="59">
        <v>0</v>
      </c>
    </row>
    <row r="36" spans="1:8" s="43" customFormat="1" ht="18" customHeight="1">
      <c r="A36" s="61" t="s">
        <v>1722</v>
      </c>
      <c r="B36" s="59">
        <v>11400</v>
      </c>
      <c r="C36" s="59">
        <v>6385</v>
      </c>
      <c r="D36" s="59"/>
      <c r="E36" s="59">
        <v>5015</v>
      </c>
      <c r="F36" s="59"/>
      <c r="G36" s="59"/>
      <c r="H36" s="59">
        <v>0</v>
      </c>
    </row>
    <row r="37" spans="1:8" s="43" customFormat="1" ht="18" customHeight="1">
      <c r="A37" s="61" t="s">
        <v>1726</v>
      </c>
      <c r="B37" s="59"/>
      <c r="C37" s="59">
        <v>0</v>
      </c>
      <c r="D37" s="59"/>
      <c r="E37" s="59">
        <v>0</v>
      </c>
      <c r="F37" s="59"/>
      <c r="G37" s="59"/>
      <c r="H37" s="59">
        <v>0</v>
      </c>
    </row>
    <row r="38" spans="1:8" s="43" customFormat="1" ht="18" customHeight="1">
      <c r="A38" s="61" t="s">
        <v>1735</v>
      </c>
      <c r="B38" s="59"/>
      <c r="C38" s="59">
        <v>0</v>
      </c>
      <c r="D38" s="59"/>
      <c r="E38" s="59">
        <v>0</v>
      </c>
      <c r="F38" s="59"/>
      <c r="G38" s="59"/>
      <c r="H38" s="59">
        <v>0</v>
      </c>
    </row>
    <row r="39" spans="1:8" s="43" customFormat="1" ht="18" customHeight="1">
      <c r="A39" s="61" t="s">
        <v>1742</v>
      </c>
      <c r="B39" s="59">
        <v>108258</v>
      </c>
      <c r="C39" s="59">
        <v>0</v>
      </c>
      <c r="D39" s="59">
        <v>57109</v>
      </c>
      <c r="E39" s="59">
        <v>51149</v>
      </c>
      <c r="F39" s="59">
        <v>0</v>
      </c>
      <c r="G39" s="59">
        <v>0</v>
      </c>
      <c r="H39" s="59">
        <v>0</v>
      </c>
    </row>
    <row r="40" spans="1:8" s="43" customFormat="1" ht="18" customHeight="1">
      <c r="A40" s="61" t="s">
        <v>1750</v>
      </c>
      <c r="B40" s="59"/>
      <c r="C40" s="59">
        <v>0</v>
      </c>
      <c r="D40" s="59"/>
      <c r="E40" s="59">
        <v>0</v>
      </c>
      <c r="F40" s="59"/>
      <c r="G40" s="59"/>
      <c r="H40" s="59">
        <v>0</v>
      </c>
    </row>
    <row r="41" spans="1:8" s="43" customFormat="1" ht="18" customHeight="1">
      <c r="A41" s="61" t="s">
        <v>1752</v>
      </c>
      <c r="B41" s="59"/>
      <c r="C41" s="59">
        <v>0</v>
      </c>
      <c r="D41" s="59"/>
      <c r="E41" s="59">
        <v>0</v>
      </c>
      <c r="F41" s="59"/>
      <c r="G41" s="59"/>
      <c r="H41" s="59">
        <v>0</v>
      </c>
    </row>
    <row r="42" spans="1:8" s="43" customFormat="1" ht="18" customHeight="1">
      <c r="A42" s="61" t="s">
        <v>1754</v>
      </c>
      <c r="B42" s="59"/>
      <c r="C42" s="59">
        <v>0</v>
      </c>
      <c r="D42" s="59"/>
      <c r="E42" s="59">
        <v>0</v>
      </c>
      <c r="F42" s="59"/>
      <c r="G42" s="59"/>
      <c r="H42" s="59">
        <v>0</v>
      </c>
    </row>
    <row r="43" spans="1:8" s="43" customFormat="1" ht="18" customHeight="1">
      <c r="A43" s="60" t="s">
        <v>1755</v>
      </c>
      <c r="B43" s="59"/>
      <c r="C43" s="59">
        <v>0</v>
      </c>
      <c r="D43" s="59"/>
      <c r="E43" s="59">
        <v>0</v>
      </c>
      <c r="F43" s="59">
        <v>0</v>
      </c>
      <c r="G43" s="59">
        <v>0</v>
      </c>
      <c r="H43" s="59">
        <v>0</v>
      </c>
    </row>
    <row r="44" spans="1:8" s="43" customFormat="1" ht="18" customHeight="1">
      <c r="A44" s="61" t="s">
        <v>1756</v>
      </c>
      <c r="B44" s="59"/>
      <c r="C44" s="59">
        <v>0</v>
      </c>
      <c r="D44" s="59"/>
      <c r="E44" s="59">
        <v>0</v>
      </c>
      <c r="F44" s="59"/>
      <c r="G44" s="59"/>
      <c r="H44" s="59">
        <v>0</v>
      </c>
    </row>
    <row r="45" spans="1:8" s="43" customFormat="1" ht="18" customHeight="1">
      <c r="A45" s="60" t="s">
        <v>1759</v>
      </c>
      <c r="B45" s="59">
        <v>496990</v>
      </c>
      <c r="C45" s="59">
        <v>152752</v>
      </c>
      <c r="D45" s="59">
        <v>43278</v>
      </c>
      <c r="E45" s="59">
        <v>85960</v>
      </c>
      <c r="F45" s="59"/>
      <c r="G45" s="59">
        <v>215000</v>
      </c>
      <c r="H45" s="59">
        <v>0</v>
      </c>
    </row>
    <row r="46" spans="1:8" s="43" customFormat="1" ht="18" customHeight="1">
      <c r="A46" s="61" t="s">
        <v>1760</v>
      </c>
      <c r="B46" s="59">
        <v>304834</v>
      </c>
      <c r="C46" s="59">
        <v>43300</v>
      </c>
      <c r="D46" s="59"/>
      <c r="E46" s="59">
        <v>46534</v>
      </c>
      <c r="F46" s="59"/>
      <c r="G46" s="59">
        <v>215000</v>
      </c>
      <c r="H46" s="59">
        <v>0</v>
      </c>
    </row>
    <row r="47" spans="1:8" s="43" customFormat="1" ht="18" customHeight="1">
      <c r="A47" s="61" t="s">
        <v>1764</v>
      </c>
      <c r="B47" s="59">
        <v>34798</v>
      </c>
      <c r="C47" s="59">
        <v>28620</v>
      </c>
      <c r="D47" s="59">
        <v>5064</v>
      </c>
      <c r="E47" s="59">
        <v>1114</v>
      </c>
      <c r="F47" s="59">
        <v>0</v>
      </c>
      <c r="G47" s="59"/>
      <c r="H47" s="59">
        <v>0</v>
      </c>
    </row>
    <row r="48" spans="1:8" s="43" customFormat="1" ht="18" customHeight="1">
      <c r="A48" s="61" t="s">
        <v>1773</v>
      </c>
      <c r="B48" s="59">
        <v>157358</v>
      </c>
      <c r="C48" s="59">
        <v>80832</v>
      </c>
      <c r="D48" s="59">
        <v>38214</v>
      </c>
      <c r="E48" s="59">
        <v>38312</v>
      </c>
      <c r="F48" s="59">
        <v>0</v>
      </c>
      <c r="G48" s="59"/>
      <c r="H48" s="59">
        <v>0</v>
      </c>
    </row>
    <row r="49" spans="1:8" s="43" customFormat="1" ht="18" customHeight="1">
      <c r="A49" s="60" t="s">
        <v>1784</v>
      </c>
      <c r="B49" s="59">
        <v>867666</v>
      </c>
      <c r="C49" s="59">
        <v>824728</v>
      </c>
      <c r="D49" s="59"/>
      <c r="E49" s="59">
        <v>42938</v>
      </c>
      <c r="F49" s="59"/>
      <c r="G49" s="59"/>
      <c r="H49" s="59">
        <v>0</v>
      </c>
    </row>
    <row r="50" spans="1:8" s="43" customFormat="1" ht="18" customHeight="1">
      <c r="A50" s="60" t="s">
        <v>1800</v>
      </c>
      <c r="B50" s="59">
        <v>3691</v>
      </c>
      <c r="C50" s="59">
        <v>3691</v>
      </c>
      <c r="D50" s="59"/>
      <c r="E50" s="59">
        <v>0</v>
      </c>
      <c r="F50" s="59"/>
      <c r="G50" s="59"/>
      <c r="H50" s="59">
        <v>0</v>
      </c>
    </row>
    <row r="51" spans="1:8" s="43" customFormat="1" ht="18" customHeight="1">
      <c r="A51" s="63" t="s">
        <v>1816</v>
      </c>
      <c r="B51" s="59"/>
      <c r="C51" s="59">
        <v>0</v>
      </c>
      <c r="D51" s="59"/>
      <c r="E51" s="59">
        <v>0</v>
      </c>
      <c r="F51" s="59"/>
      <c r="G51" s="59"/>
      <c r="H51" s="59">
        <v>0</v>
      </c>
    </row>
    <row r="52" spans="1:8" s="43" customFormat="1" ht="19.5" customHeight="1">
      <c r="A52" s="63"/>
      <c r="B52" s="59"/>
      <c r="C52" s="59">
        <v>0</v>
      </c>
      <c r="D52" s="59"/>
      <c r="E52" s="59">
        <v>0</v>
      </c>
      <c r="F52" s="59"/>
      <c r="G52" s="59"/>
      <c r="H52" s="59">
        <v>0</v>
      </c>
    </row>
    <row r="53" spans="1:8" s="43" customFormat="1" ht="19.5" customHeight="1">
      <c r="A53" s="63"/>
      <c r="B53" s="59"/>
      <c r="C53" s="59">
        <v>0</v>
      </c>
      <c r="D53" s="59"/>
      <c r="E53" s="59">
        <v>0</v>
      </c>
      <c r="F53" s="59"/>
      <c r="G53" s="59"/>
      <c r="H53" s="59">
        <v>0</v>
      </c>
    </row>
    <row r="54" spans="1:8" s="43" customFormat="1" ht="19.5" customHeight="1">
      <c r="A54" s="64" t="s">
        <v>1122</v>
      </c>
      <c r="B54" s="59">
        <v>5556066</v>
      </c>
      <c r="C54" s="59">
        <v>4778552</v>
      </c>
      <c r="D54" s="59">
        <v>110461</v>
      </c>
      <c r="E54" s="59">
        <v>447053</v>
      </c>
      <c r="F54" s="59"/>
      <c r="G54" s="59">
        <v>220000</v>
      </c>
      <c r="H54" s="59">
        <v>0</v>
      </c>
    </row>
  </sheetData>
  <sheetProtection/>
  <mergeCells count="9">
    <mergeCell ref="A2:H2"/>
    <mergeCell ref="A4:A5"/>
    <mergeCell ref="B4:B5"/>
    <mergeCell ref="C4:C5"/>
    <mergeCell ref="D4:D5"/>
    <mergeCell ref="E4:E5"/>
    <mergeCell ref="F4:F5"/>
    <mergeCell ref="G4:G5"/>
    <mergeCell ref="H4:H5"/>
  </mergeCells>
  <printOptions horizontalCentered="1"/>
  <pageMargins left="0.47" right="0.47" top="0.59" bottom="0.47" header="0.31" footer="0.31"/>
  <pageSetup horizontalDpi="600" verticalDpi="600" orientation="landscape" paperSize="9" scale="80"/>
</worksheet>
</file>

<file path=xl/worksheets/sheet16.xml><?xml version="1.0" encoding="utf-8"?>
<worksheet xmlns="http://schemas.openxmlformats.org/spreadsheetml/2006/main" xmlns:r="http://schemas.openxmlformats.org/officeDocument/2006/relationships">
  <sheetPr>
    <pageSetUpPr fitToPage="1"/>
  </sheetPr>
  <dimension ref="A1:P20"/>
  <sheetViews>
    <sheetView workbookViewId="0" topLeftCell="A1">
      <selection activeCell="K17" sqref="K17"/>
    </sheetView>
  </sheetViews>
  <sheetFormatPr defaultColWidth="7.75390625" defaultRowHeight="14.25"/>
  <cols>
    <col min="1" max="1" width="33.75390625" style="2" customWidth="1"/>
    <col min="2" max="2" width="6.375" style="2" customWidth="1"/>
    <col min="3" max="8" width="9.25390625" style="2" customWidth="1"/>
    <col min="9" max="9" width="33.75390625" style="2" customWidth="1"/>
    <col min="10" max="10" width="6.375" style="2" customWidth="1"/>
    <col min="11" max="11" width="9.75390625" style="2" customWidth="1"/>
    <col min="12" max="12" width="9.00390625" style="2" customWidth="1"/>
    <col min="13" max="13" width="10.00390625" style="2" customWidth="1"/>
    <col min="14" max="14" width="9.75390625" style="2" customWidth="1"/>
    <col min="15" max="16" width="8.75390625" style="2" customWidth="1"/>
    <col min="17" max="16384" width="7.75390625" style="2" customWidth="1"/>
  </cols>
  <sheetData>
    <row r="1" ht="14.25">
      <c r="A1" s="3" t="s">
        <v>1858</v>
      </c>
    </row>
    <row r="2" spans="1:16" s="1" customFormat="1" ht="30" customHeight="1">
      <c r="A2" s="39" t="s">
        <v>1859</v>
      </c>
      <c r="B2" s="39"/>
      <c r="C2" s="39"/>
      <c r="D2" s="39"/>
      <c r="E2" s="39"/>
      <c r="F2" s="39"/>
      <c r="G2" s="39"/>
      <c r="H2" s="39"/>
      <c r="I2" s="39"/>
      <c r="J2" s="39"/>
      <c r="K2" s="39"/>
      <c r="L2" s="39"/>
      <c r="M2" s="39"/>
      <c r="N2" s="39"/>
      <c r="O2" s="39"/>
      <c r="P2" s="39"/>
    </row>
    <row r="3" spans="1:16" ht="21" customHeight="1">
      <c r="A3" s="5" t="s">
        <v>23</v>
      </c>
      <c r="B3" s="5"/>
      <c r="C3" s="5"/>
      <c r="D3" s="5"/>
      <c r="E3" s="5"/>
      <c r="F3" s="5"/>
      <c r="G3" s="5"/>
      <c r="H3" s="5"/>
      <c r="I3" s="5"/>
      <c r="J3" s="5"/>
      <c r="K3" s="5"/>
      <c r="L3" s="5"/>
      <c r="M3" s="5"/>
      <c r="N3" s="5"/>
      <c r="O3" s="5"/>
      <c r="P3" s="5"/>
    </row>
    <row r="4" spans="1:16" ht="20.25" customHeight="1">
      <c r="A4" s="6" t="s">
        <v>1860</v>
      </c>
      <c r="B4" s="7"/>
      <c r="C4" s="7"/>
      <c r="D4" s="7"/>
      <c r="E4" s="7"/>
      <c r="F4" s="7"/>
      <c r="G4" s="7"/>
      <c r="H4" s="7"/>
      <c r="I4" s="6" t="s">
        <v>1861</v>
      </c>
      <c r="J4" s="7"/>
      <c r="K4" s="7"/>
      <c r="L4" s="7"/>
      <c r="M4" s="7"/>
      <c r="N4" s="7"/>
      <c r="O4" s="7"/>
      <c r="P4" s="7"/>
    </row>
    <row r="5" spans="1:16" ht="20.25" customHeight="1">
      <c r="A5" s="6" t="s">
        <v>1862</v>
      </c>
      <c r="B5" s="6" t="s">
        <v>1863</v>
      </c>
      <c r="C5" s="6" t="s">
        <v>1864</v>
      </c>
      <c r="D5" s="7"/>
      <c r="E5" s="7"/>
      <c r="F5" s="6" t="s">
        <v>27</v>
      </c>
      <c r="G5" s="7"/>
      <c r="H5" s="7"/>
      <c r="I5" s="6" t="s">
        <v>1862</v>
      </c>
      <c r="J5" s="6" t="s">
        <v>1863</v>
      </c>
      <c r="K5" s="6" t="s">
        <v>1864</v>
      </c>
      <c r="L5" s="7"/>
      <c r="M5" s="7"/>
      <c r="N5" s="6" t="s">
        <v>27</v>
      </c>
      <c r="O5" s="7"/>
      <c r="P5" s="7"/>
    </row>
    <row r="6" spans="1:16" s="38" customFormat="1" ht="42" customHeight="1">
      <c r="A6" s="40"/>
      <c r="B6" s="40"/>
      <c r="C6" s="23" t="s">
        <v>1127</v>
      </c>
      <c r="D6" s="23" t="s">
        <v>1865</v>
      </c>
      <c r="E6" s="23" t="s">
        <v>1866</v>
      </c>
      <c r="F6" s="23" t="s">
        <v>1127</v>
      </c>
      <c r="G6" s="23" t="s">
        <v>1865</v>
      </c>
      <c r="H6" s="23" t="s">
        <v>1866</v>
      </c>
      <c r="I6" s="40"/>
      <c r="J6" s="40"/>
      <c r="K6" s="23" t="s">
        <v>1127</v>
      </c>
      <c r="L6" s="23" t="s">
        <v>1865</v>
      </c>
      <c r="M6" s="23" t="s">
        <v>1866</v>
      </c>
      <c r="N6" s="23" t="s">
        <v>1127</v>
      </c>
      <c r="O6" s="23" t="s">
        <v>1865</v>
      </c>
      <c r="P6" s="23" t="s">
        <v>1866</v>
      </c>
    </row>
    <row r="7" spans="1:16" ht="20.25" customHeight="1">
      <c r="A7" s="6" t="s">
        <v>1867</v>
      </c>
      <c r="B7" s="7"/>
      <c r="C7" s="6" t="s">
        <v>1868</v>
      </c>
      <c r="D7" s="6" t="s">
        <v>1869</v>
      </c>
      <c r="E7" s="23" t="s">
        <v>1870</v>
      </c>
      <c r="F7" s="6" t="s">
        <v>1871</v>
      </c>
      <c r="G7" s="6" t="s">
        <v>1872</v>
      </c>
      <c r="H7" s="23" t="s">
        <v>1873</v>
      </c>
      <c r="I7" s="6" t="s">
        <v>1867</v>
      </c>
      <c r="J7" s="7"/>
      <c r="K7" s="6" t="s">
        <v>1868</v>
      </c>
      <c r="L7" s="6" t="s">
        <v>1869</v>
      </c>
      <c r="M7" s="23" t="s">
        <v>1870</v>
      </c>
      <c r="N7" s="6" t="s">
        <v>1871</v>
      </c>
      <c r="O7" s="6" t="s">
        <v>1872</v>
      </c>
      <c r="P7" s="6" t="s">
        <v>1873</v>
      </c>
    </row>
    <row r="8" spans="1:16" ht="20.25" customHeight="1">
      <c r="A8" s="8" t="s">
        <v>1874</v>
      </c>
      <c r="B8" s="6" t="s">
        <v>1868</v>
      </c>
      <c r="C8" s="24">
        <v>108962</v>
      </c>
      <c r="D8" s="24">
        <v>41333</v>
      </c>
      <c r="E8" s="24">
        <v>67629</v>
      </c>
      <c r="F8" s="24">
        <v>99531</v>
      </c>
      <c r="G8" s="24">
        <v>55621</v>
      </c>
      <c r="H8" s="24">
        <v>43910</v>
      </c>
      <c r="I8" s="8" t="s">
        <v>1875</v>
      </c>
      <c r="J8" s="6" t="s">
        <v>1876</v>
      </c>
      <c r="K8" s="24">
        <v>6485</v>
      </c>
      <c r="L8" s="24">
        <v>2168</v>
      </c>
      <c r="M8" s="24">
        <v>4317</v>
      </c>
      <c r="N8" s="24">
        <v>25780</v>
      </c>
      <c r="O8" s="24">
        <v>5000</v>
      </c>
      <c r="P8" s="24">
        <v>20780</v>
      </c>
    </row>
    <row r="9" spans="1:16" ht="20.25" customHeight="1">
      <c r="A9" s="8" t="s">
        <v>1877</v>
      </c>
      <c r="B9" s="6" t="s">
        <v>1869</v>
      </c>
      <c r="C9" s="24">
        <v>5683</v>
      </c>
      <c r="D9" s="24">
        <v>2256</v>
      </c>
      <c r="E9" s="24">
        <v>3427</v>
      </c>
      <c r="F9" s="24">
        <v>6755</v>
      </c>
      <c r="G9" s="24">
        <v>2329</v>
      </c>
      <c r="H9" s="24">
        <v>4426</v>
      </c>
      <c r="I9" s="8" t="s">
        <v>1878</v>
      </c>
      <c r="J9" s="6" t="s">
        <v>1879</v>
      </c>
      <c r="K9" s="24">
        <v>73082</v>
      </c>
      <c r="L9" s="24">
        <v>11762</v>
      </c>
      <c r="M9" s="24">
        <v>61320</v>
      </c>
      <c r="N9" s="24">
        <v>86166</v>
      </c>
      <c r="O9" s="24">
        <v>45853</v>
      </c>
      <c r="P9" s="24">
        <v>40313</v>
      </c>
    </row>
    <row r="10" spans="1:16" ht="20.25" customHeight="1">
      <c r="A10" s="8" t="s">
        <v>1880</v>
      </c>
      <c r="B10" s="6" t="s">
        <v>1870</v>
      </c>
      <c r="C10" s="24">
        <v>3134</v>
      </c>
      <c r="D10" s="24"/>
      <c r="E10" s="24">
        <v>3134</v>
      </c>
      <c r="F10" s="24"/>
      <c r="G10" s="24"/>
      <c r="H10" s="24"/>
      <c r="I10" s="8" t="s">
        <v>1881</v>
      </c>
      <c r="J10" s="6" t="s">
        <v>1882</v>
      </c>
      <c r="K10" s="24">
        <v>15646</v>
      </c>
      <c r="L10" s="24"/>
      <c r="M10" s="24">
        <v>15646</v>
      </c>
      <c r="N10" s="24">
        <v>5987</v>
      </c>
      <c r="O10" s="24"/>
      <c r="P10" s="24">
        <v>5987</v>
      </c>
    </row>
    <row r="11" spans="1:16" ht="20.25" customHeight="1">
      <c r="A11" s="8" t="s">
        <v>1883</v>
      </c>
      <c r="B11" s="6" t="s">
        <v>1871</v>
      </c>
      <c r="C11" s="24">
        <v>1860</v>
      </c>
      <c r="D11" s="24"/>
      <c r="E11" s="24">
        <v>1860</v>
      </c>
      <c r="F11" s="24"/>
      <c r="G11" s="24"/>
      <c r="H11" s="24"/>
      <c r="I11" s="8" t="s">
        <v>1884</v>
      </c>
      <c r="J11" s="6" t="s">
        <v>1885</v>
      </c>
      <c r="K11" s="24">
        <v>2864</v>
      </c>
      <c r="L11" s="24"/>
      <c r="M11" s="24">
        <v>2864</v>
      </c>
      <c r="N11" s="24">
        <v>12047</v>
      </c>
      <c r="O11" s="24">
        <v>6111</v>
      </c>
      <c r="P11" s="24">
        <v>5936</v>
      </c>
    </row>
    <row r="12" spans="1:16" ht="20.25" customHeight="1">
      <c r="A12" s="8" t="s">
        <v>1886</v>
      </c>
      <c r="B12" s="6" t="s">
        <v>1872</v>
      </c>
      <c r="C12" s="24">
        <v>14542</v>
      </c>
      <c r="D12" s="24"/>
      <c r="E12" s="24">
        <v>14542</v>
      </c>
      <c r="F12" s="24">
        <v>14400</v>
      </c>
      <c r="G12" s="24"/>
      <c r="H12" s="24">
        <v>14400</v>
      </c>
      <c r="I12" s="8"/>
      <c r="J12" s="6"/>
      <c r="K12" s="41"/>
      <c r="L12" s="41"/>
      <c r="M12" s="41"/>
      <c r="N12" s="41"/>
      <c r="O12" s="41"/>
      <c r="P12" s="41"/>
    </row>
    <row r="13" spans="1:16" ht="20.25" customHeight="1">
      <c r="A13" s="8"/>
      <c r="B13" s="6"/>
      <c r="C13" s="41"/>
      <c r="D13" s="41"/>
      <c r="E13" s="41"/>
      <c r="F13" s="41"/>
      <c r="G13" s="41"/>
      <c r="H13" s="41"/>
      <c r="I13" s="8"/>
      <c r="J13" s="6"/>
      <c r="K13" s="41"/>
      <c r="L13" s="41"/>
      <c r="M13" s="41"/>
      <c r="N13" s="41"/>
      <c r="O13" s="41"/>
      <c r="P13" s="41"/>
    </row>
    <row r="14" spans="1:16" ht="20.25" customHeight="1">
      <c r="A14" s="6" t="s">
        <v>1887</v>
      </c>
      <c r="B14" s="6" t="s">
        <v>1873</v>
      </c>
      <c r="C14" s="24">
        <v>134181</v>
      </c>
      <c r="D14" s="24">
        <v>43589</v>
      </c>
      <c r="E14" s="24">
        <v>90592</v>
      </c>
      <c r="F14" s="24">
        <v>120686</v>
      </c>
      <c r="G14" s="24">
        <v>57950</v>
      </c>
      <c r="H14" s="24">
        <v>62736</v>
      </c>
      <c r="I14" s="6" t="s">
        <v>1888</v>
      </c>
      <c r="J14" s="6" t="s">
        <v>1889</v>
      </c>
      <c r="K14" s="24">
        <v>98077</v>
      </c>
      <c r="L14" s="24">
        <v>13930</v>
      </c>
      <c r="M14" s="24">
        <v>84147</v>
      </c>
      <c r="N14" s="24">
        <v>129980</v>
      </c>
      <c r="O14" s="24">
        <v>56964</v>
      </c>
      <c r="P14" s="24">
        <v>73016</v>
      </c>
    </row>
    <row r="15" spans="1:16" ht="20.25" customHeight="1">
      <c r="A15" s="8" t="s">
        <v>1890</v>
      </c>
      <c r="B15" s="6" t="s">
        <v>1891</v>
      </c>
      <c r="C15" s="24">
        <v>9854</v>
      </c>
      <c r="D15" s="24">
        <v>9854</v>
      </c>
      <c r="E15" s="24">
        <v>11686</v>
      </c>
      <c r="F15" s="24">
        <v>7040</v>
      </c>
      <c r="G15" s="24">
        <v>7040</v>
      </c>
      <c r="H15" s="24">
        <v>7040</v>
      </c>
      <c r="I15" s="8" t="s">
        <v>1892</v>
      </c>
      <c r="J15" s="6" t="s">
        <v>1893</v>
      </c>
      <c r="K15" s="24"/>
      <c r="L15" s="24">
        <v>11686</v>
      </c>
      <c r="M15" s="41"/>
      <c r="N15" s="24"/>
      <c r="O15" s="24">
        <v>7040</v>
      </c>
      <c r="P15" s="41"/>
    </row>
    <row r="16" spans="1:16" ht="20.25" customHeight="1">
      <c r="A16" s="8" t="s">
        <v>1894</v>
      </c>
      <c r="B16" s="6" t="s">
        <v>1895</v>
      </c>
      <c r="C16" s="24"/>
      <c r="D16" s="24"/>
      <c r="E16" s="24"/>
      <c r="F16" s="24"/>
      <c r="G16" s="24"/>
      <c r="H16" s="41"/>
      <c r="I16" s="8" t="s">
        <v>1896</v>
      </c>
      <c r="J16" s="6" t="s">
        <v>1897</v>
      </c>
      <c r="K16" s="24"/>
      <c r="L16" s="24"/>
      <c r="M16" s="24"/>
      <c r="N16" s="24"/>
      <c r="O16" s="24"/>
      <c r="P16" s="24"/>
    </row>
    <row r="17" spans="1:16" ht="20.25" customHeight="1">
      <c r="A17" s="8" t="s">
        <v>1898</v>
      </c>
      <c r="B17" s="6" t="s">
        <v>1899</v>
      </c>
      <c r="C17" s="24">
        <v>44131</v>
      </c>
      <c r="D17" s="24">
        <v>1649</v>
      </c>
      <c r="E17" s="24">
        <v>42482</v>
      </c>
      <c r="F17" s="24">
        <v>39435</v>
      </c>
      <c r="G17" s="24">
        <v>16399</v>
      </c>
      <c r="H17" s="24">
        <v>23036</v>
      </c>
      <c r="I17" s="8" t="s">
        <v>1900</v>
      </c>
      <c r="J17" s="6" t="s">
        <v>1901</v>
      </c>
      <c r="K17" s="24">
        <v>50654</v>
      </c>
      <c r="L17" s="24">
        <v>13077</v>
      </c>
      <c r="M17" s="24">
        <v>37577</v>
      </c>
      <c r="N17" s="24">
        <v>37181</v>
      </c>
      <c r="O17" s="24">
        <v>17385</v>
      </c>
      <c r="P17" s="24">
        <v>19796</v>
      </c>
    </row>
    <row r="18" spans="1:16" ht="20.25" customHeight="1">
      <c r="A18" s="6"/>
      <c r="B18" s="6"/>
      <c r="C18" s="41"/>
      <c r="D18" s="41"/>
      <c r="E18" s="41"/>
      <c r="F18" s="41"/>
      <c r="G18" s="41"/>
      <c r="H18" s="41"/>
      <c r="I18" s="8" t="s">
        <v>1902</v>
      </c>
      <c r="J18" s="6" t="s">
        <v>1903</v>
      </c>
      <c r="K18" s="24">
        <v>39435</v>
      </c>
      <c r="L18" s="24">
        <v>16399</v>
      </c>
      <c r="M18" s="24">
        <v>23036</v>
      </c>
      <c r="N18" s="41"/>
      <c r="O18" s="41"/>
      <c r="P18" s="41"/>
    </row>
    <row r="19" spans="1:16" ht="20.25" customHeight="1">
      <c r="A19" s="6" t="s">
        <v>1904</v>
      </c>
      <c r="B19" s="6" t="s">
        <v>1905</v>
      </c>
      <c r="C19" s="24">
        <v>188166</v>
      </c>
      <c r="D19" s="24">
        <v>55092</v>
      </c>
      <c r="E19" s="24">
        <v>144760</v>
      </c>
      <c r="F19" s="24">
        <v>167161</v>
      </c>
      <c r="G19" s="24">
        <v>81389</v>
      </c>
      <c r="H19" s="24">
        <v>92812</v>
      </c>
      <c r="I19" s="6" t="s">
        <v>1906</v>
      </c>
      <c r="J19" s="6" t="s">
        <v>1907</v>
      </c>
      <c r="K19" s="24">
        <v>188166</v>
      </c>
      <c r="L19" s="24">
        <v>55092</v>
      </c>
      <c r="M19" s="24">
        <v>144760</v>
      </c>
      <c r="N19" s="24">
        <v>167161</v>
      </c>
      <c r="O19" s="24">
        <v>81389</v>
      </c>
      <c r="P19" s="24">
        <v>92812</v>
      </c>
    </row>
    <row r="20" spans="1:16" ht="44.25" customHeight="1">
      <c r="A20" s="42" t="s">
        <v>1908</v>
      </c>
      <c r="B20" s="42"/>
      <c r="C20" s="42"/>
      <c r="D20" s="42"/>
      <c r="E20" s="42"/>
      <c r="F20" s="42"/>
      <c r="G20" s="42"/>
      <c r="H20" s="42"/>
      <c r="I20" s="42"/>
      <c r="J20" s="42"/>
      <c r="K20" s="42"/>
      <c r="L20" s="42"/>
      <c r="M20" s="42"/>
      <c r="N20" s="42"/>
      <c r="O20" s="42"/>
      <c r="P20" s="42"/>
    </row>
  </sheetData>
  <sheetProtection/>
  <mergeCells count="13">
    <mergeCell ref="A2:P2"/>
    <mergeCell ref="A3:P3"/>
    <mergeCell ref="A4:H4"/>
    <mergeCell ref="I4:P4"/>
    <mergeCell ref="C5:E5"/>
    <mergeCell ref="F5:H5"/>
    <mergeCell ref="K5:M5"/>
    <mergeCell ref="N5:P5"/>
    <mergeCell ref="A20:P20"/>
    <mergeCell ref="A5:A6"/>
    <mergeCell ref="B5:B6"/>
    <mergeCell ref="I5:I6"/>
    <mergeCell ref="J5:J6"/>
  </mergeCells>
  <printOptions/>
  <pageMargins left="0.751388888888889" right="0.751388888888889" top="1" bottom="1" header="0.5" footer="0.5"/>
  <pageSetup fitToHeight="1" fitToWidth="1" horizontalDpi="300" verticalDpi="300" orientation="landscape" paperSize="9" scale="64"/>
</worksheet>
</file>

<file path=xl/worksheets/sheet17.xml><?xml version="1.0" encoding="utf-8"?>
<worksheet xmlns="http://schemas.openxmlformats.org/spreadsheetml/2006/main" xmlns:r="http://schemas.openxmlformats.org/officeDocument/2006/relationships">
  <sheetPr>
    <pageSetUpPr fitToPage="1"/>
  </sheetPr>
  <dimension ref="A1:I37"/>
  <sheetViews>
    <sheetView workbookViewId="0" topLeftCell="A19">
      <selection activeCell="G30" sqref="G30"/>
    </sheetView>
  </sheetViews>
  <sheetFormatPr defaultColWidth="7.75390625" defaultRowHeight="14.25"/>
  <cols>
    <col min="1" max="1" width="9.875" style="2" customWidth="1"/>
    <col min="2" max="2" width="34.625" style="2" customWidth="1"/>
    <col min="3" max="9" width="12.125" style="2" customWidth="1"/>
    <col min="10" max="16384" width="7.75390625" style="2" customWidth="1"/>
  </cols>
  <sheetData>
    <row r="1" ht="14.25">
      <c r="A1" s="3" t="s">
        <v>1909</v>
      </c>
    </row>
    <row r="2" spans="1:9" s="1" customFormat="1" ht="34.5" customHeight="1">
      <c r="A2" s="34" t="s">
        <v>1910</v>
      </c>
      <c r="B2" s="34"/>
      <c r="C2" s="34"/>
      <c r="D2" s="34"/>
      <c r="E2" s="34"/>
      <c r="F2" s="34"/>
      <c r="G2" s="34"/>
      <c r="H2" s="34"/>
      <c r="I2" s="34"/>
    </row>
    <row r="3" spans="1:9" ht="21" customHeight="1">
      <c r="A3" s="5" t="s">
        <v>23</v>
      </c>
      <c r="B3" s="5"/>
      <c r="C3" s="5"/>
      <c r="D3" s="5"/>
      <c r="E3" s="5"/>
      <c r="F3" s="5"/>
      <c r="G3" s="5"/>
      <c r="H3" s="5"/>
      <c r="I3" s="5"/>
    </row>
    <row r="4" spans="1:9" ht="33" customHeight="1">
      <c r="A4" s="23" t="s">
        <v>1911</v>
      </c>
      <c r="B4" s="23" t="s">
        <v>1912</v>
      </c>
      <c r="C4" s="23" t="s">
        <v>1913</v>
      </c>
      <c r="D4" s="7"/>
      <c r="E4" s="7"/>
      <c r="F4" s="23" t="s">
        <v>1914</v>
      </c>
      <c r="G4" s="7"/>
      <c r="H4" s="7"/>
      <c r="I4" s="23" t="s">
        <v>1915</v>
      </c>
    </row>
    <row r="5" spans="1:9" ht="33" customHeight="1">
      <c r="A5" s="7"/>
      <c r="B5" s="7"/>
      <c r="C5" s="23" t="s">
        <v>1365</v>
      </c>
      <c r="D5" s="23" t="s">
        <v>1865</v>
      </c>
      <c r="E5" s="23" t="s">
        <v>1866</v>
      </c>
      <c r="F5" s="23" t="s">
        <v>1365</v>
      </c>
      <c r="G5" s="23" t="s">
        <v>1865</v>
      </c>
      <c r="H5" s="23" t="s">
        <v>1866</v>
      </c>
      <c r="I5" s="7"/>
    </row>
    <row r="6" spans="1:9" ht="20.25" customHeight="1">
      <c r="A6" s="7"/>
      <c r="B6" s="6" t="s">
        <v>1867</v>
      </c>
      <c r="C6" s="23" t="s">
        <v>1868</v>
      </c>
      <c r="D6" s="23" t="s">
        <v>1869</v>
      </c>
      <c r="E6" s="23" t="s">
        <v>1870</v>
      </c>
      <c r="F6" s="23" t="s">
        <v>1871</v>
      </c>
      <c r="G6" s="23" t="s">
        <v>1872</v>
      </c>
      <c r="H6" s="23" t="s">
        <v>1873</v>
      </c>
      <c r="I6" s="6" t="s">
        <v>1891</v>
      </c>
    </row>
    <row r="7" spans="1:9" ht="21.75" customHeight="1">
      <c r="A7" s="8" t="s">
        <v>1916</v>
      </c>
      <c r="B7" s="8" t="s">
        <v>1874</v>
      </c>
      <c r="C7" s="32">
        <v>108962</v>
      </c>
      <c r="D7" s="32">
        <v>41333</v>
      </c>
      <c r="E7" s="32">
        <v>67629</v>
      </c>
      <c r="F7" s="32">
        <v>99531</v>
      </c>
      <c r="G7" s="32">
        <v>55621</v>
      </c>
      <c r="H7" s="32">
        <v>43910</v>
      </c>
      <c r="I7" s="33">
        <f>F7/C7*100</f>
        <v>91.34468897413778</v>
      </c>
    </row>
    <row r="8" spans="1:9" ht="21.75" customHeight="1">
      <c r="A8" s="35" t="s">
        <v>1917</v>
      </c>
      <c r="B8" s="36" t="s">
        <v>1918</v>
      </c>
      <c r="C8" s="32">
        <v>98</v>
      </c>
      <c r="D8" s="32">
        <v>98</v>
      </c>
      <c r="E8" s="32"/>
      <c r="F8" s="32">
        <v>100</v>
      </c>
      <c r="G8" s="32">
        <v>100</v>
      </c>
      <c r="H8" s="32"/>
      <c r="I8" s="33">
        <f aca="true" t="shared" si="0" ref="I8:I33">F8/C8*100</f>
        <v>102.04081632653062</v>
      </c>
    </row>
    <row r="9" spans="1:9" ht="21.75" customHeight="1">
      <c r="A9" s="35" t="s">
        <v>1919</v>
      </c>
      <c r="B9" s="36" t="s">
        <v>1920</v>
      </c>
      <c r="C9" s="32">
        <v>330</v>
      </c>
      <c r="D9" s="32">
        <v>330</v>
      </c>
      <c r="E9" s="32"/>
      <c r="F9" s="32">
        <v>5120</v>
      </c>
      <c r="G9" s="32">
        <v>620</v>
      </c>
      <c r="H9" s="32">
        <v>4500</v>
      </c>
      <c r="I9" s="33">
        <f t="shared" si="0"/>
        <v>1551.5151515151515</v>
      </c>
    </row>
    <row r="10" spans="1:9" ht="21.75" customHeight="1">
      <c r="A10" s="35" t="s">
        <v>1921</v>
      </c>
      <c r="B10" s="36" t="s">
        <v>1922</v>
      </c>
      <c r="C10" s="32">
        <v>754</v>
      </c>
      <c r="D10" s="32">
        <v>712</v>
      </c>
      <c r="E10" s="32">
        <v>42</v>
      </c>
      <c r="F10" s="32">
        <v>1500</v>
      </c>
      <c r="G10" s="32">
        <v>1500</v>
      </c>
      <c r="H10" s="32"/>
      <c r="I10" s="33">
        <f t="shared" si="0"/>
        <v>198.93899204244033</v>
      </c>
    </row>
    <row r="11" spans="1:9" ht="21.75" customHeight="1">
      <c r="A11" s="35" t="s">
        <v>1923</v>
      </c>
      <c r="B11" s="36" t="s">
        <v>1924</v>
      </c>
      <c r="C11" s="32">
        <v>38761</v>
      </c>
      <c r="D11" s="32">
        <v>29282</v>
      </c>
      <c r="E11" s="32">
        <v>9479</v>
      </c>
      <c r="F11" s="32">
        <v>48025</v>
      </c>
      <c r="G11" s="32">
        <v>32000</v>
      </c>
      <c r="H11" s="32">
        <v>16025</v>
      </c>
      <c r="I11" s="33">
        <f t="shared" si="0"/>
        <v>123.90031216944868</v>
      </c>
    </row>
    <row r="12" spans="1:9" ht="21.75" customHeight="1">
      <c r="A12" s="35" t="s">
        <v>1925</v>
      </c>
      <c r="B12" s="36" t="s">
        <v>1926</v>
      </c>
      <c r="C12" s="32">
        <v>25</v>
      </c>
      <c r="D12" s="32"/>
      <c r="E12" s="32">
        <v>25</v>
      </c>
      <c r="F12" s="32">
        <v>19</v>
      </c>
      <c r="G12" s="32"/>
      <c r="H12" s="32">
        <v>19</v>
      </c>
      <c r="I12" s="33">
        <f t="shared" si="0"/>
        <v>76</v>
      </c>
    </row>
    <row r="13" spans="1:9" ht="21.75" customHeight="1">
      <c r="A13" s="35" t="s">
        <v>1927</v>
      </c>
      <c r="B13" s="36" t="s">
        <v>1928</v>
      </c>
      <c r="C13" s="32">
        <v>733</v>
      </c>
      <c r="D13" s="32">
        <v>236</v>
      </c>
      <c r="E13" s="32">
        <v>497</v>
      </c>
      <c r="F13" s="32">
        <v>3057</v>
      </c>
      <c r="G13" s="32">
        <v>260</v>
      </c>
      <c r="H13" s="32">
        <v>2797</v>
      </c>
      <c r="I13" s="33">
        <f t="shared" si="0"/>
        <v>417.05320600272853</v>
      </c>
    </row>
    <row r="14" spans="1:9" ht="21.75" customHeight="1">
      <c r="A14" s="35" t="s">
        <v>1929</v>
      </c>
      <c r="B14" s="36" t="s">
        <v>1930</v>
      </c>
      <c r="C14" s="32">
        <v>116</v>
      </c>
      <c r="D14" s="32"/>
      <c r="E14" s="32">
        <v>116</v>
      </c>
      <c r="F14" s="32">
        <v>1100</v>
      </c>
      <c r="G14" s="32"/>
      <c r="H14" s="32">
        <v>1100</v>
      </c>
      <c r="I14" s="33">
        <f t="shared" si="0"/>
        <v>948.2758620689655</v>
      </c>
    </row>
    <row r="15" spans="1:9" ht="21.75" customHeight="1">
      <c r="A15" s="35" t="s">
        <v>1931</v>
      </c>
      <c r="B15" s="36" t="s">
        <v>1932</v>
      </c>
      <c r="C15" s="32"/>
      <c r="D15" s="32"/>
      <c r="E15" s="32"/>
      <c r="F15" s="32">
        <v>80</v>
      </c>
      <c r="G15" s="32"/>
      <c r="H15" s="32">
        <v>80</v>
      </c>
      <c r="I15" s="33"/>
    </row>
    <row r="16" spans="1:9" ht="21.75" customHeight="1">
      <c r="A16" s="35" t="s">
        <v>1933</v>
      </c>
      <c r="B16" s="36" t="s">
        <v>1934</v>
      </c>
      <c r="C16" s="32">
        <v>380</v>
      </c>
      <c r="D16" s="32"/>
      <c r="E16" s="32">
        <v>380</v>
      </c>
      <c r="F16" s="32">
        <v>250</v>
      </c>
      <c r="G16" s="32"/>
      <c r="H16" s="32">
        <v>250</v>
      </c>
      <c r="I16" s="33">
        <f t="shared" si="0"/>
        <v>65.78947368421053</v>
      </c>
    </row>
    <row r="17" spans="1:9" ht="21.75" customHeight="1">
      <c r="A17" s="35" t="s">
        <v>1935</v>
      </c>
      <c r="B17" s="36" t="s">
        <v>1936</v>
      </c>
      <c r="C17" s="32">
        <v>2817</v>
      </c>
      <c r="D17" s="32">
        <v>2294</v>
      </c>
      <c r="E17" s="32">
        <v>523</v>
      </c>
      <c r="F17" s="32">
        <v>4246</v>
      </c>
      <c r="G17" s="32">
        <v>3200</v>
      </c>
      <c r="H17" s="32">
        <v>1046</v>
      </c>
      <c r="I17" s="33">
        <f t="shared" si="0"/>
        <v>150.72772452964148</v>
      </c>
    </row>
    <row r="18" spans="1:9" ht="21.75" customHeight="1">
      <c r="A18" s="35" t="s">
        <v>1937</v>
      </c>
      <c r="B18" s="36" t="s">
        <v>1938</v>
      </c>
      <c r="C18" s="32">
        <v>4175</v>
      </c>
      <c r="D18" s="32">
        <v>3149</v>
      </c>
      <c r="E18" s="32">
        <v>1026</v>
      </c>
      <c r="F18" s="32">
        <v>4429</v>
      </c>
      <c r="G18" s="32">
        <v>3500</v>
      </c>
      <c r="H18" s="32">
        <v>929</v>
      </c>
      <c r="I18" s="33">
        <f t="shared" si="0"/>
        <v>106.08383233532935</v>
      </c>
    </row>
    <row r="19" spans="1:9" ht="21.75" customHeight="1">
      <c r="A19" s="35" t="s">
        <v>1939</v>
      </c>
      <c r="B19" s="36" t="s">
        <v>1940</v>
      </c>
      <c r="C19" s="32">
        <v>138</v>
      </c>
      <c r="D19" s="32"/>
      <c r="E19" s="32">
        <v>138</v>
      </c>
      <c r="F19" s="32">
        <v>1229</v>
      </c>
      <c r="G19" s="32">
        <v>950</v>
      </c>
      <c r="H19" s="32">
        <v>279</v>
      </c>
      <c r="I19" s="33">
        <f t="shared" si="0"/>
        <v>890.5797101449275</v>
      </c>
    </row>
    <row r="20" spans="1:9" ht="21.75" customHeight="1">
      <c r="A20" s="35" t="s">
        <v>1941</v>
      </c>
      <c r="B20" s="36" t="s">
        <v>1942</v>
      </c>
      <c r="C20" s="32">
        <v>60635</v>
      </c>
      <c r="D20" s="32">
        <v>5232</v>
      </c>
      <c r="E20" s="32">
        <v>55403</v>
      </c>
      <c r="F20" s="32">
        <v>30376</v>
      </c>
      <c r="G20" s="32">
        <v>13491</v>
      </c>
      <c r="H20" s="32">
        <v>16885</v>
      </c>
      <c r="I20" s="33">
        <f t="shared" si="0"/>
        <v>50.096478931310294</v>
      </c>
    </row>
    <row r="21" spans="1:9" ht="21.75" customHeight="1">
      <c r="A21" s="8" t="s">
        <v>1943</v>
      </c>
      <c r="B21" s="8" t="s">
        <v>1877</v>
      </c>
      <c r="C21" s="32">
        <v>5683</v>
      </c>
      <c r="D21" s="32">
        <v>2256</v>
      </c>
      <c r="E21" s="32">
        <v>3427</v>
      </c>
      <c r="F21" s="32">
        <v>6755</v>
      </c>
      <c r="G21" s="32">
        <v>2329</v>
      </c>
      <c r="H21" s="32">
        <v>4426</v>
      </c>
      <c r="I21" s="33">
        <f t="shared" si="0"/>
        <v>118.86327643850079</v>
      </c>
    </row>
    <row r="22" spans="1:9" ht="21.75" customHeight="1">
      <c r="A22" s="35" t="s">
        <v>1944</v>
      </c>
      <c r="B22" s="36" t="s">
        <v>1945</v>
      </c>
      <c r="C22" s="32">
        <v>2097</v>
      </c>
      <c r="D22" s="32">
        <v>856</v>
      </c>
      <c r="E22" s="32">
        <v>1241</v>
      </c>
      <c r="F22" s="32">
        <v>1207</v>
      </c>
      <c r="G22" s="32"/>
      <c r="H22" s="32">
        <v>1207</v>
      </c>
      <c r="I22" s="33">
        <f t="shared" si="0"/>
        <v>57.55841678588459</v>
      </c>
    </row>
    <row r="23" spans="1:9" ht="21.75" customHeight="1">
      <c r="A23" s="35" t="s">
        <v>1946</v>
      </c>
      <c r="B23" s="36" t="s">
        <v>1947</v>
      </c>
      <c r="C23" s="32">
        <v>3481</v>
      </c>
      <c r="D23" s="32">
        <v>1400</v>
      </c>
      <c r="E23" s="32">
        <v>2081</v>
      </c>
      <c r="F23" s="32">
        <v>5518</v>
      </c>
      <c r="G23" s="32">
        <v>2329</v>
      </c>
      <c r="H23" s="32">
        <v>3189</v>
      </c>
      <c r="I23" s="33">
        <f t="shared" si="0"/>
        <v>158.51766733697212</v>
      </c>
    </row>
    <row r="24" spans="1:9" ht="21.75" customHeight="1">
      <c r="A24" s="35">
        <v>103060298</v>
      </c>
      <c r="B24" s="37" t="s">
        <v>1948</v>
      </c>
      <c r="C24" s="32">
        <v>83</v>
      </c>
      <c r="D24" s="32"/>
      <c r="E24" s="32">
        <v>83</v>
      </c>
      <c r="F24" s="32"/>
      <c r="G24" s="32"/>
      <c r="H24" s="32"/>
      <c r="I24" s="33">
        <f t="shared" si="0"/>
        <v>0</v>
      </c>
    </row>
    <row r="25" spans="1:9" ht="21.75" customHeight="1">
      <c r="A25" s="35" t="s">
        <v>1949</v>
      </c>
      <c r="B25" s="37" t="s">
        <v>1950</v>
      </c>
      <c r="C25" s="32">
        <v>22</v>
      </c>
      <c r="D25" s="32"/>
      <c r="E25" s="32">
        <v>22</v>
      </c>
      <c r="F25" s="32">
        <v>30</v>
      </c>
      <c r="G25" s="32"/>
      <c r="H25" s="32">
        <v>30</v>
      </c>
      <c r="I25" s="33">
        <f t="shared" si="0"/>
        <v>136.36363636363635</v>
      </c>
    </row>
    <row r="26" spans="1:9" ht="21.75" customHeight="1">
      <c r="A26" s="8" t="s">
        <v>1951</v>
      </c>
      <c r="B26" s="8" t="s">
        <v>1880</v>
      </c>
      <c r="C26" s="32">
        <v>3134</v>
      </c>
      <c r="D26" s="32"/>
      <c r="E26" s="32">
        <v>3134</v>
      </c>
      <c r="F26" s="32"/>
      <c r="G26" s="32"/>
      <c r="H26" s="32"/>
      <c r="I26" s="33">
        <f t="shared" si="0"/>
        <v>0</v>
      </c>
    </row>
    <row r="27" spans="1:9" ht="21.75" customHeight="1">
      <c r="A27" s="35" t="s">
        <v>1952</v>
      </c>
      <c r="B27" s="36" t="s">
        <v>1953</v>
      </c>
      <c r="C27" s="32">
        <v>3089</v>
      </c>
      <c r="D27" s="32"/>
      <c r="E27" s="32">
        <v>3089</v>
      </c>
      <c r="F27" s="32"/>
      <c r="G27" s="32"/>
      <c r="H27" s="32"/>
      <c r="I27" s="33">
        <f t="shared" si="0"/>
        <v>0</v>
      </c>
    </row>
    <row r="28" spans="1:9" ht="21.75" customHeight="1">
      <c r="A28" s="35">
        <v>103060398</v>
      </c>
      <c r="B28" s="37" t="s">
        <v>1954</v>
      </c>
      <c r="C28" s="32">
        <v>45</v>
      </c>
      <c r="D28" s="32"/>
      <c r="E28" s="32">
        <v>45</v>
      </c>
      <c r="F28" s="32"/>
      <c r="G28" s="32"/>
      <c r="H28" s="32"/>
      <c r="I28" s="33">
        <f t="shared" si="0"/>
        <v>0</v>
      </c>
    </row>
    <row r="29" spans="1:9" ht="21.75" customHeight="1">
      <c r="A29" s="8" t="s">
        <v>1955</v>
      </c>
      <c r="B29" s="8" t="s">
        <v>1883</v>
      </c>
      <c r="C29" s="32">
        <v>1860</v>
      </c>
      <c r="D29" s="32"/>
      <c r="E29" s="32">
        <v>1860</v>
      </c>
      <c r="F29" s="32"/>
      <c r="G29" s="32"/>
      <c r="H29" s="32"/>
      <c r="I29" s="33">
        <f t="shared" si="0"/>
        <v>0</v>
      </c>
    </row>
    <row r="30" spans="1:9" ht="21.75" customHeight="1">
      <c r="A30" s="35">
        <v>103060402</v>
      </c>
      <c r="B30" s="37" t="s">
        <v>1956</v>
      </c>
      <c r="C30" s="32">
        <v>1700</v>
      </c>
      <c r="D30" s="32"/>
      <c r="E30" s="32">
        <v>1700</v>
      </c>
      <c r="F30" s="32"/>
      <c r="G30" s="32"/>
      <c r="H30" s="32"/>
      <c r="I30" s="33">
        <f t="shared" si="0"/>
        <v>0</v>
      </c>
    </row>
    <row r="31" spans="1:9" ht="21.75" customHeight="1">
      <c r="A31" s="35">
        <v>103060498</v>
      </c>
      <c r="B31" s="37" t="s">
        <v>1957</v>
      </c>
      <c r="C31" s="32">
        <v>160</v>
      </c>
      <c r="D31" s="32"/>
      <c r="E31" s="32">
        <v>160</v>
      </c>
      <c r="F31" s="32"/>
      <c r="G31" s="32"/>
      <c r="H31" s="32"/>
      <c r="I31" s="33">
        <f t="shared" si="0"/>
        <v>0</v>
      </c>
    </row>
    <row r="32" spans="1:9" ht="21.75" customHeight="1">
      <c r="A32" s="8" t="s">
        <v>1958</v>
      </c>
      <c r="B32" s="8" t="s">
        <v>1886</v>
      </c>
      <c r="C32" s="32">
        <v>14542</v>
      </c>
      <c r="D32" s="32"/>
      <c r="E32" s="32">
        <v>14542</v>
      </c>
      <c r="F32" s="32">
        <v>14400</v>
      </c>
      <c r="G32" s="32"/>
      <c r="H32" s="32">
        <v>14400</v>
      </c>
      <c r="I32" s="33">
        <f t="shared" si="0"/>
        <v>99.02351808554532</v>
      </c>
    </row>
    <row r="33" spans="1:9" ht="21.75" customHeight="1">
      <c r="A33" s="31" t="s">
        <v>59</v>
      </c>
      <c r="B33" s="7"/>
      <c r="C33" s="32">
        <v>134181</v>
      </c>
      <c r="D33" s="32">
        <v>43589</v>
      </c>
      <c r="E33" s="32">
        <v>90592</v>
      </c>
      <c r="F33" s="32">
        <v>120686</v>
      </c>
      <c r="G33" s="32">
        <v>57950</v>
      </c>
      <c r="H33" s="32">
        <v>62736</v>
      </c>
      <c r="I33" s="33">
        <f t="shared" si="0"/>
        <v>89.94268935244185</v>
      </c>
    </row>
    <row r="34" spans="1:9" ht="21.75" customHeight="1">
      <c r="A34" s="31" t="s">
        <v>1890</v>
      </c>
      <c r="B34" s="7" t="s">
        <v>1890</v>
      </c>
      <c r="C34" s="32">
        <v>9854</v>
      </c>
      <c r="D34" s="32">
        <v>9854</v>
      </c>
      <c r="E34" s="32">
        <v>11686</v>
      </c>
      <c r="F34" s="32">
        <v>7040</v>
      </c>
      <c r="G34" s="32">
        <v>7040</v>
      </c>
      <c r="H34" s="32">
        <v>7040</v>
      </c>
      <c r="I34" s="33"/>
    </row>
    <row r="35" spans="1:9" ht="21.75" customHeight="1">
      <c r="A35" s="31" t="s">
        <v>1894</v>
      </c>
      <c r="B35" s="7"/>
      <c r="C35" s="32"/>
      <c r="D35" s="32"/>
      <c r="E35" s="21"/>
      <c r="F35" s="32"/>
      <c r="G35" s="32"/>
      <c r="H35" s="21"/>
      <c r="I35" s="33"/>
    </row>
    <row r="36" spans="1:9" ht="21.75" customHeight="1">
      <c r="A36" s="31" t="s">
        <v>1898</v>
      </c>
      <c r="B36" s="7"/>
      <c r="C36" s="32">
        <v>44131</v>
      </c>
      <c r="D36" s="32">
        <v>1649</v>
      </c>
      <c r="E36" s="32">
        <v>42482</v>
      </c>
      <c r="F36" s="32">
        <v>39435</v>
      </c>
      <c r="G36" s="32">
        <v>16399</v>
      </c>
      <c r="H36" s="21">
        <v>23036</v>
      </c>
      <c r="I36" s="33"/>
    </row>
    <row r="37" spans="1:9" ht="21.75" customHeight="1">
      <c r="A37" s="31" t="s">
        <v>1959</v>
      </c>
      <c r="B37" s="7"/>
      <c r="C37" s="21"/>
      <c r="D37" s="21"/>
      <c r="E37" s="21"/>
      <c r="F37" s="21"/>
      <c r="G37" s="21"/>
      <c r="H37" s="21"/>
      <c r="I37" s="21"/>
    </row>
  </sheetData>
  <sheetProtection/>
  <mergeCells count="12">
    <mergeCell ref="A2:I2"/>
    <mergeCell ref="A3:I3"/>
    <mergeCell ref="C4:E4"/>
    <mergeCell ref="F4:H4"/>
    <mergeCell ref="A33:B33"/>
    <mergeCell ref="A34:B34"/>
    <mergeCell ref="A35:B35"/>
    <mergeCell ref="A36:B36"/>
    <mergeCell ref="A37:I37"/>
    <mergeCell ref="A4:A5"/>
    <mergeCell ref="B4:B5"/>
    <mergeCell ref="I4:I5"/>
  </mergeCells>
  <printOptions/>
  <pageMargins left="0.751388888888889" right="0.751388888888889" top="1" bottom="1" header="0.5" footer="0.5"/>
  <pageSetup fitToHeight="1" fitToWidth="1" horizontalDpi="300" verticalDpi="300" orientation="landscape" paperSize="9" scale="94"/>
</worksheet>
</file>

<file path=xl/worksheets/sheet18.xml><?xml version="1.0" encoding="utf-8"?>
<worksheet xmlns="http://schemas.openxmlformats.org/spreadsheetml/2006/main" xmlns:r="http://schemas.openxmlformats.org/officeDocument/2006/relationships">
  <sheetPr>
    <pageSetUpPr fitToPage="1"/>
  </sheetPr>
  <dimension ref="A1:U30"/>
  <sheetViews>
    <sheetView workbookViewId="0" topLeftCell="A1">
      <selection activeCell="J12" sqref="J12"/>
    </sheetView>
  </sheetViews>
  <sheetFormatPr defaultColWidth="7.75390625" defaultRowHeight="14.25"/>
  <cols>
    <col min="1" max="1" width="9.50390625" style="2" customWidth="1"/>
    <col min="2" max="2" width="24.875" style="2" customWidth="1"/>
    <col min="3" max="21" width="8.50390625" style="2" customWidth="1"/>
    <col min="22" max="16384" width="7.75390625" style="2" customWidth="1"/>
  </cols>
  <sheetData>
    <row r="1" ht="14.25">
      <c r="A1" s="3" t="s">
        <v>1960</v>
      </c>
    </row>
    <row r="2" spans="1:21" s="1" customFormat="1" ht="45" customHeight="1">
      <c r="A2" s="22" t="s">
        <v>1961</v>
      </c>
      <c r="B2" s="22"/>
      <c r="C2" s="22"/>
      <c r="D2" s="22"/>
      <c r="E2" s="22"/>
      <c r="F2" s="22"/>
      <c r="G2" s="22"/>
      <c r="H2" s="22"/>
      <c r="I2" s="22"/>
      <c r="J2" s="22"/>
      <c r="K2" s="22"/>
      <c r="L2" s="22"/>
      <c r="M2" s="22"/>
      <c r="N2" s="22"/>
      <c r="O2" s="22"/>
      <c r="P2" s="22"/>
      <c r="Q2" s="22"/>
      <c r="R2" s="22"/>
      <c r="S2" s="22"/>
      <c r="T2" s="22"/>
      <c r="U2" s="22"/>
    </row>
    <row r="3" spans="1:21" ht="21" customHeight="1">
      <c r="A3" s="5" t="s">
        <v>23</v>
      </c>
      <c r="B3" s="5"/>
      <c r="C3" s="5"/>
      <c r="D3" s="5"/>
      <c r="E3" s="5"/>
      <c r="F3" s="5"/>
      <c r="G3" s="5"/>
      <c r="H3" s="5"/>
      <c r="I3" s="5"/>
      <c r="J3" s="5"/>
      <c r="K3" s="5"/>
      <c r="L3" s="5"/>
      <c r="M3" s="5"/>
      <c r="N3" s="5"/>
      <c r="O3" s="5"/>
      <c r="P3" s="5"/>
      <c r="Q3" s="5"/>
      <c r="R3" s="5"/>
      <c r="S3" s="5"/>
      <c r="T3" s="5"/>
      <c r="U3" s="5"/>
    </row>
    <row r="4" spans="1:21" ht="21.75" customHeight="1">
      <c r="A4" s="23" t="s">
        <v>1911</v>
      </c>
      <c r="B4" s="23" t="s">
        <v>1962</v>
      </c>
      <c r="C4" s="23" t="s">
        <v>1913</v>
      </c>
      <c r="D4" s="7"/>
      <c r="E4" s="7"/>
      <c r="F4" s="7"/>
      <c r="G4" s="7"/>
      <c r="H4" s="7"/>
      <c r="I4" s="7"/>
      <c r="J4" s="7"/>
      <c r="K4" s="7"/>
      <c r="L4" s="23" t="s">
        <v>1914</v>
      </c>
      <c r="M4" s="7"/>
      <c r="N4" s="7"/>
      <c r="O4" s="7"/>
      <c r="P4" s="7"/>
      <c r="Q4" s="7"/>
      <c r="R4" s="7"/>
      <c r="S4" s="7"/>
      <c r="T4" s="7"/>
      <c r="U4" s="23" t="s">
        <v>1915</v>
      </c>
    </row>
    <row r="5" spans="1:21" ht="21.75" customHeight="1">
      <c r="A5" s="7"/>
      <c r="B5" s="7"/>
      <c r="C5" s="23" t="s">
        <v>1127</v>
      </c>
      <c r="D5" s="23" t="s">
        <v>1365</v>
      </c>
      <c r="E5" s="7"/>
      <c r="F5" s="23" t="s">
        <v>1963</v>
      </c>
      <c r="G5" s="7"/>
      <c r="H5" s="23" t="s">
        <v>1964</v>
      </c>
      <c r="I5" s="7"/>
      <c r="J5" s="23" t="s">
        <v>1007</v>
      </c>
      <c r="K5" s="7"/>
      <c r="L5" s="23" t="s">
        <v>1127</v>
      </c>
      <c r="M5" s="23" t="s">
        <v>1365</v>
      </c>
      <c r="N5" s="7"/>
      <c r="O5" s="23" t="s">
        <v>1963</v>
      </c>
      <c r="P5" s="7"/>
      <c r="Q5" s="23" t="s">
        <v>1964</v>
      </c>
      <c r="R5" s="7"/>
      <c r="S5" s="23" t="s">
        <v>1007</v>
      </c>
      <c r="T5" s="7"/>
      <c r="U5" s="7"/>
    </row>
    <row r="6" spans="1:21" ht="44.25" customHeight="1">
      <c r="A6" s="7"/>
      <c r="B6" s="7"/>
      <c r="C6" s="7"/>
      <c r="D6" s="23" t="s">
        <v>1865</v>
      </c>
      <c r="E6" s="23" t="s">
        <v>1866</v>
      </c>
      <c r="F6" s="23" t="s">
        <v>1865</v>
      </c>
      <c r="G6" s="23" t="s">
        <v>1866</v>
      </c>
      <c r="H6" s="23" t="s">
        <v>1865</v>
      </c>
      <c r="I6" s="23" t="s">
        <v>1866</v>
      </c>
      <c r="J6" s="23" t="s">
        <v>1865</v>
      </c>
      <c r="K6" s="23" t="s">
        <v>1866</v>
      </c>
      <c r="L6" s="7"/>
      <c r="M6" s="23" t="s">
        <v>1865</v>
      </c>
      <c r="N6" s="23" t="s">
        <v>1866</v>
      </c>
      <c r="O6" s="23" t="s">
        <v>1865</v>
      </c>
      <c r="P6" s="23" t="s">
        <v>1866</v>
      </c>
      <c r="Q6" s="23" t="s">
        <v>1865</v>
      </c>
      <c r="R6" s="23" t="s">
        <v>1866</v>
      </c>
      <c r="S6" s="23" t="s">
        <v>1865</v>
      </c>
      <c r="T6" s="23" t="s">
        <v>1866</v>
      </c>
      <c r="U6" s="7"/>
    </row>
    <row r="7" spans="1:21" ht="31.5" customHeight="1">
      <c r="A7" s="6"/>
      <c r="B7" s="6" t="s">
        <v>1867</v>
      </c>
      <c r="C7" s="6" t="s">
        <v>1868</v>
      </c>
      <c r="D7" s="23" t="s">
        <v>1869</v>
      </c>
      <c r="E7" s="23" t="s">
        <v>1870</v>
      </c>
      <c r="F7" s="23" t="s">
        <v>1871</v>
      </c>
      <c r="G7" s="23" t="s">
        <v>1872</v>
      </c>
      <c r="H7" s="23" t="s">
        <v>1873</v>
      </c>
      <c r="I7" s="23" t="s">
        <v>1891</v>
      </c>
      <c r="J7" s="23" t="s">
        <v>1895</v>
      </c>
      <c r="K7" s="23" t="s">
        <v>1899</v>
      </c>
      <c r="L7" s="6" t="s">
        <v>1905</v>
      </c>
      <c r="M7" s="23" t="s">
        <v>1876</v>
      </c>
      <c r="N7" s="23" t="s">
        <v>1879</v>
      </c>
      <c r="O7" s="23" t="s">
        <v>1882</v>
      </c>
      <c r="P7" s="23" t="s">
        <v>1885</v>
      </c>
      <c r="Q7" s="23" t="s">
        <v>1889</v>
      </c>
      <c r="R7" s="23" t="s">
        <v>1893</v>
      </c>
      <c r="S7" s="23" t="s">
        <v>1897</v>
      </c>
      <c r="T7" s="23" t="s">
        <v>1901</v>
      </c>
      <c r="U7" s="6" t="s">
        <v>1903</v>
      </c>
    </row>
    <row r="8" spans="1:21" ht="31.5" customHeight="1">
      <c r="A8" s="8"/>
      <c r="B8" s="8" t="s">
        <v>1965</v>
      </c>
      <c r="C8" s="24">
        <v>98077</v>
      </c>
      <c r="D8" s="24">
        <v>13930</v>
      </c>
      <c r="E8" s="24">
        <v>84147</v>
      </c>
      <c r="F8" s="24">
        <v>11762</v>
      </c>
      <c r="G8" s="24">
        <v>61411</v>
      </c>
      <c r="H8" s="24">
        <v>2168</v>
      </c>
      <c r="I8" s="24">
        <v>20045</v>
      </c>
      <c r="J8" s="24">
        <v>0</v>
      </c>
      <c r="K8" s="24">
        <v>2691</v>
      </c>
      <c r="L8" s="24">
        <v>129980</v>
      </c>
      <c r="M8" s="24">
        <v>56964</v>
      </c>
      <c r="N8" s="24">
        <v>73016</v>
      </c>
      <c r="O8" s="24">
        <v>49286</v>
      </c>
      <c r="P8" s="24">
        <v>38445</v>
      </c>
      <c r="Q8" s="24">
        <v>7678</v>
      </c>
      <c r="R8" s="24">
        <v>28416</v>
      </c>
      <c r="S8" s="24">
        <v>0</v>
      </c>
      <c r="T8" s="24">
        <v>6155</v>
      </c>
      <c r="U8" s="24">
        <f>L8/C8*100</f>
        <v>132.52852350704038</v>
      </c>
    </row>
    <row r="9" spans="1:21" ht="31.5" customHeight="1">
      <c r="A9" s="25">
        <v>22301</v>
      </c>
      <c r="B9" s="25" t="s">
        <v>1966</v>
      </c>
      <c r="C9" s="24">
        <f>D9+E9</f>
        <v>6485</v>
      </c>
      <c r="D9" s="24">
        <f aca="true" t="shared" si="0" ref="D9:K9">SUM(D10:D13)</f>
        <v>2168</v>
      </c>
      <c r="E9" s="24">
        <f t="shared" si="0"/>
        <v>4317</v>
      </c>
      <c r="F9" s="24">
        <f t="shared" si="0"/>
        <v>0</v>
      </c>
      <c r="G9" s="24">
        <f t="shared" si="0"/>
        <v>0</v>
      </c>
      <c r="H9" s="24">
        <f t="shared" si="0"/>
        <v>2168</v>
      </c>
      <c r="I9" s="24">
        <f t="shared" si="0"/>
        <v>4317</v>
      </c>
      <c r="J9" s="24">
        <f t="shared" si="0"/>
        <v>0</v>
      </c>
      <c r="K9" s="24">
        <f t="shared" si="0"/>
        <v>0</v>
      </c>
      <c r="L9" s="24">
        <f>M9+N9</f>
        <v>25780</v>
      </c>
      <c r="M9" s="24">
        <f aca="true" t="shared" si="1" ref="M9:T9">SUM(M10:M13)</f>
        <v>5000</v>
      </c>
      <c r="N9" s="24">
        <f t="shared" si="1"/>
        <v>20780</v>
      </c>
      <c r="O9" s="24">
        <f t="shared" si="1"/>
        <v>0</v>
      </c>
      <c r="P9" s="24">
        <f t="shared" si="1"/>
        <v>0</v>
      </c>
      <c r="Q9" s="24">
        <f t="shared" si="1"/>
        <v>5000</v>
      </c>
      <c r="R9" s="24">
        <f t="shared" si="1"/>
        <v>19650</v>
      </c>
      <c r="S9" s="24">
        <f t="shared" si="1"/>
        <v>0</v>
      </c>
      <c r="T9" s="24">
        <f t="shared" si="1"/>
        <v>1130</v>
      </c>
      <c r="U9" s="24">
        <f aca="true" t="shared" si="2" ref="U9:U25">L9/C9*100</f>
        <v>397.532767925983</v>
      </c>
    </row>
    <row r="10" spans="1:21" ht="31.5" customHeight="1">
      <c r="A10" s="26" t="s">
        <v>1967</v>
      </c>
      <c r="B10" s="27" t="s">
        <v>1968</v>
      </c>
      <c r="C10" s="24">
        <f>D10+E10</f>
        <v>2631</v>
      </c>
      <c r="D10" s="24">
        <v>1668</v>
      </c>
      <c r="E10" s="24">
        <v>963</v>
      </c>
      <c r="F10" s="24"/>
      <c r="G10" s="24"/>
      <c r="H10" s="24">
        <v>1668</v>
      </c>
      <c r="I10" s="24">
        <v>963</v>
      </c>
      <c r="J10" s="24"/>
      <c r="K10" s="24"/>
      <c r="L10" s="24">
        <f>M10+N10</f>
        <v>6328</v>
      </c>
      <c r="M10" s="24">
        <v>5000</v>
      </c>
      <c r="N10" s="24">
        <v>1328</v>
      </c>
      <c r="O10" s="24"/>
      <c r="P10" s="24"/>
      <c r="Q10" s="24">
        <v>5000</v>
      </c>
      <c r="R10" s="24">
        <v>1328</v>
      </c>
      <c r="S10" s="24"/>
      <c r="T10" s="24"/>
      <c r="U10" s="24">
        <f t="shared" si="2"/>
        <v>240.51691372101862</v>
      </c>
    </row>
    <row r="11" spans="1:21" ht="31.5" customHeight="1">
      <c r="A11" s="26">
        <v>2230105</v>
      </c>
      <c r="B11" s="27" t="s">
        <v>1969</v>
      </c>
      <c r="C11" s="24">
        <f aca="true" t="shared" si="3" ref="C11:C24">D11+E11</f>
        <v>1349</v>
      </c>
      <c r="D11" s="24">
        <v>0</v>
      </c>
      <c r="E11" s="24">
        <v>1349</v>
      </c>
      <c r="F11" s="24"/>
      <c r="G11" s="24"/>
      <c r="H11" s="24">
        <v>0</v>
      </c>
      <c r="I11" s="24">
        <v>1349</v>
      </c>
      <c r="J11" s="24"/>
      <c r="K11" s="24"/>
      <c r="L11" s="24">
        <f>M11+N11</f>
        <v>16021</v>
      </c>
      <c r="M11" s="24"/>
      <c r="N11" s="24">
        <v>16021</v>
      </c>
      <c r="O11" s="24"/>
      <c r="P11" s="24"/>
      <c r="Q11" s="24"/>
      <c r="R11" s="24">
        <v>16021</v>
      </c>
      <c r="S11" s="24"/>
      <c r="T11" s="24"/>
      <c r="U11" s="24">
        <f t="shared" si="2"/>
        <v>1187.6204595997035</v>
      </c>
    </row>
    <row r="12" spans="1:21" ht="31.5" customHeight="1">
      <c r="A12" s="26" t="s">
        <v>1970</v>
      </c>
      <c r="B12" s="27" t="s">
        <v>1971</v>
      </c>
      <c r="C12" s="24">
        <f t="shared" si="3"/>
        <v>1324</v>
      </c>
      <c r="D12" s="24">
        <v>500</v>
      </c>
      <c r="E12" s="24">
        <v>824</v>
      </c>
      <c r="F12" s="24"/>
      <c r="G12" s="24"/>
      <c r="H12" s="24">
        <v>500</v>
      </c>
      <c r="I12" s="24">
        <v>824</v>
      </c>
      <c r="J12" s="24"/>
      <c r="K12" s="24"/>
      <c r="L12" s="24">
        <f>M12+N12</f>
        <v>28</v>
      </c>
      <c r="M12" s="24"/>
      <c r="N12" s="24">
        <v>28</v>
      </c>
      <c r="O12" s="24"/>
      <c r="P12" s="24"/>
      <c r="Q12" s="24"/>
      <c r="R12" s="24">
        <v>28</v>
      </c>
      <c r="S12" s="24"/>
      <c r="T12" s="24"/>
      <c r="U12" s="24">
        <f t="shared" si="2"/>
        <v>2.1148036253776437</v>
      </c>
    </row>
    <row r="13" spans="1:21" ht="31.5" customHeight="1">
      <c r="A13" s="26" t="s">
        <v>1972</v>
      </c>
      <c r="B13" s="27" t="s">
        <v>1973</v>
      </c>
      <c r="C13" s="24">
        <f t="shared" si="3"/>
        <v>1181</v>
      </c>
      <c r="D13" s="24"/>
      <c r="E13" s="24">
        <v>1181</v>
      </c>
      <c r="F13" s="24"/>
      <c r="G13" s="24"/>
      <c r="H13" s="24"/>
      <c r="I13" s="24">
        <v>1181</v>
      </c>
      <c r="J13" s="24"/>
      <c r="K13" s="24"/>
      <c r="L13" s="24">
        <f>M13+N13</f>
        <v>3403</v>
      </c>
      <c r="M13" s="24"/>
      <c r="N13" s="24">
        <v>3403</v>
      </c>
      <c r="O13" s="24"/>
      <c r="P13" s="24"/>
      <c r="Q13" s="24"/>
      <c r="R13" s="24">
        <v>2273</v>
      </c>
      <c r="S13" s="24"/>
      <c r="T13" s="24">
        <v>1130</v>
      </c>
      <c r="U13" s="24">
        <f t="shared" si="2"/>
        <v>288.1456392887384</v>
      </c>
    </row>
    <row r="14" spans="1:21" ht="31.5" customHeight="1">
      <c r="A14" s="25">
        <v>22302</v>
      </c>
      <c r="B14" s="25" t="s">
        <v>1974</v>
      </c>
      <c r="C14" s="24">
        <f t="shared" si="3"/>
        <v>73082</v>
      </c>
      <c r="D14" s="24">
        <f aca="true" t="shared" si="4" ref="D14:K14">SUM(D15:D20)</f>
        <v>11762</v>
      </c>
      <c r="E14" s="24">
        <f t="shared" si="4"/>
        <v>61320</v>
      </c>
      <c r="F14" s="24">
        <f t="shared" si="4"/>
        <v>11762</v>
      </c>
      <c r="G14" s="24">
        <f t="shared" si="4"/>
        <v>61320</v>
      </c>
      <c r="H14" s="24">
        <f t="shared" si="4"/>
        <v>0</v>
      </c>
      <c r="I14" s="24">
        <f t="shared" si="4"/>
        <v>0</v>
      </c>
      <c r="J14" s="24">
        <f t="shared" si="4"/>
        <v>0</v>
      </c>
      <c r="K14" s="24">
        <f t="shared" si="4"/>
        <v>0</v>
      </c>
      <c r="L14" s="24">
        <v>86166</v>
      </c>
      <c r="M14" s="24">
        <v>45853</v>
      </c>
      <c r="N14" s="24">
        <v>40313</v>
      </c>
      <c r="O14" s="24">
        <v>45853</v>
      </c>
      <c r="P14" s="24">
        <v>38163</v>
      </c>
      <c r="Q14" s="24">
        <v>0</v>
      </c>
      <c r="R14" s="24">
        <v>2150</v>
      </c>
      <c r="S14" s="24">
        <v>0</v>
      </c>
      <c r="T14" s="24">
        <v>0</v>
      </c>
      <c r="U14" s="24">
        <f t="shared" si="2"/>
        <v>117.90317725294874</v>
      </c>
    </row>
    <row r="15" spans="1:21" ht="31.5" customHeight="1">
      <c r="A15" s="26" t="s">
        <v>1975</v>
      </c>
      <c r="B15" s="27" t="s">
        <v>1976</v>
      </c>
      <c r="C15" s="24">
        <f t="shared" si="3"/>
        <v>51568</v>
      </c>
      <c r="D15" s="24">
        <v>11762</v>
      </c>
      <c r="E15" s="24">
        <v>39806</v>
      </c>
      <c r="F15" s="24">
        <v>11762</v>
      </c>
      <c r="G15" s="24">
        <v>39806</v>
      </c>
      <c r="H15" s="24"/>
      <c r="I15" s="24"/>
      <c r="J15" s="24"/>
      <c r="K15" s="24"/>
      <c r="L15" s="24">
        <f aca="true" t="shared" si="5" ref="L15:L24">M15+N15</f>
        <v>60576</v>
      </c>
      <c r="M15" s="24">
        <v>45853</v>
      </c>
      <c r="N15" s="24">
        <v>14723</v>
      </c>
      <c r="O15" s="24">
        <v>45853</v>
      </c>
      <c r="P15" s="24">
        <v>14723</v>
      </c>
      <c r="Q15" s="24"/>
      <c r="R15" s="24"/>
      <c r="S15" s="24"/>
      <c r="T15" s="24"/>
      <c r="U15" s="24">
        <f t="shared" si="2"/>
        <v>117.46819733167857</v>
      </c>
    </row>
    <row r="16" spans="1:21" ht="31.5" customHeight="1">
      <c r="A16" s="26" t="s">
        <v>1977</v>
      </c>
      <c r="B16" s="27" t="s">
        <v>1978</v>
      </c>
      <c r="C16" s="24">
        <f t="shared" si="3"/>
        <v>2454</v>
      </c>
      <c r="D16" s="24"/>
      <c r="E16" s="24">
        <v>2454</v>
      </c>
      <c r="F16" s="24"/>
      <c r="G16" s="24">
        <v>2454</v>
      </c>
      <c r="H16" s="24"/>
      <c r="I16" s="24"/>
      <c r="J16" s="24"/>
      <c r="K16" s="24"/>
      <c r="L16" s="24">
        <f t="shared" si="5"/>
        <v>500</v>
      </c>
      <c r="M16" s="24"/>
      <c r="N16" s="24">
        <v>500</v>
      </c>
      <c r="O16" s="24"/>
      <c r="P16" s="24">
        <v>500</v>
      </c>
      <c r="Q16" s="24"/>
      <c r="R16" s="24"/>
      <c r="S16" s="24"/>
      <c r="T16" s="24"/>
      <c r="U16" s="24">
        <f t="shared" si="2"/>
        <v>20.37489812550937</v>
      </c>
    </row>
    <row r="17" spans="1:21" ht="31.5" customHeight="1">
      <c r="A17" s="26" t="s">
        <v>1979</v>
      </c>
      <c r="B17" s="27" t="s">
        <v>1980</v>
      </c>
      <c r="C17" s="24">
        <f t="shared" si="3"/>
        <v>0</v>
      </c>
      <c r="D17" s="24"/>
      <c r="E17" s="24"/>
      <c r="F17" s="24"/>
      <c r="G17" s="24"/>
      <c r="H17" s="24"/>
      <c r="I17" s="24"/>
      <c r="J17" s="24"/>
      <c r="K17" s="24"/>
      <c r="L17" s="24"/>
      <c r="M17" s="24"/>
      <c r="N17" s="24"/>
      <c r="O17" s="24"/>
      <c r="P17" s="24"/>
      <c r="Q17" s="24"/>
      <c r="R17" s="24"/>
      <c r="S17" s="24"/>
      <c r="T17" s="24"/>
      <c r="U17" s="24"/>
    </row>
    <row r="18" spans="1:21" ht="31.5" customHeight="1">
      <c r="A18" s="26" t="s">
        <v>1981</v>
      </c>
      <c r="B18" s="27" t="s">
        <v>1982</v>
      </c>
      <c r="C18" s="24">
        <f t="shared" si="3"/>
        <v>112</v>
      </c>
      <c r="D18" s="24">
        <v>0</v>
      </c>
      <c r="E18" s="24">
        <v>112</v>
      </c>
      <c r="F18" s="24"/>
      <c r="G18" s="24">
        <v>112</v>
      </c>
      <c r="H18" s="24"/>
      <c r="I18" s="24"/>
      <c r="J18" s="24"/>
      <c r="K18" s="24"/>
      <c r="L18" s="24"/>
      <c r="M18" s="24"/>
      <c r="N18" s="24"/>
      <c r="O18" s="24"/>
      <c r="P18" s="24"/>
      <c r="Q18" s="24"/>
      <c r="R18" s="24"/>
      <c r="S18" s="24"/>
      <c r="T18" s="24"/>
      <c r="U18" s="24">
        <f t="shared" si="2"/>
        <v>0</v>
      </c>
    </row>
    <row r="19" spans="1:21" ht="31.5" customHeight="1">
      <c r="A19" s="26">
        <v>2230208</v>
      </c>
      <c r="B19" s="27" t="s">
        <v>1983</v>
      </c>
      <c r="C19" s="24">
        <f t="shared" si="3"/>
        <v>110</v>
      </c>
      <c r="D19" s="24"/>
      <c r="E19" s="24">
        <v>110</v>
      </c>
      <c r="F19" s="24"/>
      <c r="G19" s="24">
        <v>110</v>
      </c>
      <c r="H19" s="24"/>
      <c r="I19" s="24"/>
      <c r="J19" s="24"/>
      <c r="K19" s="24"/>
      <c r="L19" s="24">
        <f t="shared" si="5"/>
        <v>300</v>
      </c>
      <c r="M19" s="24"/>
      <c r="N19" s="24">
        <v>300</v>
      </c>
      <c r="O19" s="24"/>
      <c r="P19" s="24">
        <v>300</v>
      </c>
      <c r="Q19" s="24"/>
      <c r="R19" s="24"/>
      <c r="S19" s="24"/>
      <c r="T19" s="24"/>
      <c r="U19" s="24">
        <f t="shared" si="2"/>
        <v>272.7272727272727</v>
      </c>
    </row>
    <row r="20" spans="1:21" ht="31.5" customHeight="1">
      <c r="A20" s="28" t="s">
        <v>1984</v>
      </c>
      <c r="B20" s="29" t="s">
        <v>1985</v>
      </c>
      <c r="C20" s="24">
        <f t="shared" si="3"/>
        <v>18838</v>
      </c>
      <c r="D20" s="24"/>
      <c r="E20" s="24">
        <v>18838</v>
      </c>
      <c r="F20" s="24"/>
      <c r="G20" s="24">
        <v>18838</v>
      </c>
      <c r="H20" s="24"/>
      <c r="I20" s="24"/>
      <c r="J20" s="24"/>
      <c r="K20" s="24"/>
      <c r="L20" s="24">
        <f t="shared" si="5"/>
        <v>24790</v>
      </c>
      <c r="M20" s="24"/>
      <c r="N20" s="24">
        <v>24790</v>
      </c>
      <c r="O20" s="24"/>
      <c r="P20" s="24">
        <v>22640</v>
      </c>
      <c r="Q20" s="24"/>
      <c r="R20" s="24">
        <v>2150</v>
      </c>
      <c r="S20" s="24"/>
      <c r="T20" s="24"/>
      <c r="U20" s="24">
        <f t="shared" si="2"/>
        <v>131.59571079732456</v>
      </c>
    </row>
    <row r="21" spans="1:21" ht="31.5" customHeight="1">
      <c r="A21" s="30">
        <v>22303</v>
      </c>
      <c r="B21" s="30" t="s">
        <v>1986</v>
      </c>
      <c r="C21" s="24">
        <f t="shared" si="3"/>
        <v>15646</v>
      </c>
      <c r="D21" s="24"/>
      <c r="E21" s="24">
        <f aca="true" t="shared" si="6" ref="E21:K21">E22</f>
        <v>15646</v>
      </c>
      <c r="F21" s="24">
        <f t="shared" si="6"/>
        <v>0</v>
      </c>
      <c r="G21" s="24">
        <f t="shared" si="6"/>
        <v>0</v>
      </c>
      <c r="H21" s="24">
        <f t="shared" si="6"/>
        <v>0</v>
      </c>
      <c r="I21" s="24">
        <f t="shared" si="6"/>
        <v>15646</v>
      </c>
      <c r="J21" s="24">
        <f t="shared" si="6"/>
        <v>0</v>
      </c>
      <c r="K21" s="24">
        <f t="shared" si="6"/>
        <v>0</v>
      </c>
      <c r="L21" s="24">
        <f t="shared" si="5"/>
        <v>5987</v>
      </c>
      <c r="M21" s="24">
        <f aca="true" t="shared" si="7" ref="M21:T21">M22</f>
        <v>0</v>
      </c>
      <c r="N21" s="24">
        <f t="shared" si="7"/>
        <v>5987</v>
      </c>
      <c r="O21" s="24">
        <f t="shared" si="7"/>
        <v>0</v>
      </c>
      <c r="P21" s="24">
        <f t="shared" si="7"/>
        <v>0</v>
      </c>
      <c r="Q21" s="24">
        <f t="shared" si="7"/>
        <v>0</v>
      </c>
      <c r="R21" s="24">
        <f t="shared" si="7"/>
        <v>5887</v>
      </c>
      <c r="S21" s="24">
        <f t="shared" si="7"/>
        <v>0</v>
      </c>
      <c r="T21" s="24">
        <f t="shared" si="7"/>
        <v>100</v>
      </c>
      <c r="U21" s="24">
        <f t="shared" si="2"/>
        <v>38.26537134091781</v>
      </c>
    </row>
    <row r="22" spans="1:21" ht="31.5" customHeight="1">
      <c r="A22" s="28">
        <v>2230301</v>
      </c>
      <c r="B22" s="29" t="s">
        <v>1986</v>
      </c>
      <c r="C22" s="24">
        <f t="shared" si="3"/>
        <v>15646</v>
      </c>
      <c r="D22" s="24"/>
      <c r="E22" s="24">
        <v>15646</v>
      </c>
      <c r="F22" s="24"/>
      <c r="G22" s="24"/>
      <c r="H22" s="24"/>
      <c r="I22" s="24">
        <v>15646</v>
      </c>
      <c r="J22" s="24"/>
      <c r="K22" s="24"/>
      <c r="L22" s="24">
        <f t="shared" si="5"/>
        <v>5987</v>
      </c>
      <c r="M22" s="24"/>
      <c r="N22" s="24">
        <v>5987</v>
      </c>
      <c r="O22" s="24"/>
      <c r="P22" s="24"/>
      <c r="Q22" s="24"/>
      <c r="R22" s="24">
        <v>5887</v>
      </c>
      <c r="S22" s="24"/>
      <c r="T22" s="24">
        <v>100</v>
      </c>
      <c r="U22" s="24">
        <f t="shared" si="2"/>
        <v>38.26537134091781</v>
      </c>
    </row>
    <row r="23" spans="1:21" ht="31.5" customHeight="1">
      <c r="A23" s="30">
        <v>22399</v>
      </c>
      <c r="B23" s="30" t="s">
        <v>1987</v>
      </c>
      <c r="C23" s="24">
        <f t="shared" si="3"/>
        <v>2864</v>
      </c>
      <c r="D23" s="24"/>
      <c r="E23" s="24">
        <f aca="true" t="shared" si="8" ref="E23:K23">E24</f>
        <v>2864</v>
      </c>
      <c r="F23" s="24">
        <f t="shared" si="8"/>
        <v>0</v>
      </c>
      <c r="G23" s="24">
        <f t="shared" si="8"/>
        <v>91</v>
      </c>
      <c r="H23" s="24">
        <f t="shared" si="8"/>
        <v>0</v>
      </c>
      <c r="I23" s="24">
        <f t="shared" si="8"/>
        <v>82</v>
      </c>
      <c r="J23" s="24">
        <f t="shared" si="8"/>
        <v>0</v>
      </c>
      <c r="K23" s="24">
        <f t="shared" si="8"/>
        <v>2691</v>
      </c>
      <c r="L23" s="24">
        <f t="shared" si="5"/>
        <v>12047</v>
      </c>
      <c r="M23" s="24">
        <f aca="true" t="shared" si="9" ref="M23:T23">M24</f>
        <v>6111</v>
      </c>
      <c r="N23" s="24">
        <f t="shared" si="9"/>
        <v>5936</v>
      </c>
      <c r="O23" s="24">
        <f t="shared" si="9"/>
        <v>3433</v>
      </c>
      <c r="P23" s="24">
        <f t="shared" si="9"/>
        <v>282</v>
      </c>
      <c r="Q23" s="24">
        <f t="shared" si="9"/>
        <v>2678</v>
      </c>
      <c r="R23" s="24">
        <f t="shared" si="9"/>
        <v>729</v>
      </c>
      <c r="S23" s="24">
        <f t="shared" si="9"/>
        <v>0</v>
      </c>
      <c r="T23" s="24">
        <f t="shared" si="9"/>
        <v>4925</v>
      </c>
      <c r="U23" s="24">
        <f t="shared" si="2"/>
        <v>420.6354748603352</v>
      </c>
    </row>
    <row r="24" spans="1:21" ht="31.5" customHeight="1">
      <c r="A24" s="28" t="s">
        <v>1988</v>
      </c>
      <c r="B24" s="29" t="s">
        <v>1987</v>
      </c>
      <c r="C24" s="24">
        <f t="shared" si="3"/>
        <v>2864</v>
      </c>
      <c r="D24" s="24"/>
      <c r="E24" s="24">
        <v>2864</v>
      </c>
      <c r="F24" s="24"/>
      <c r="G24" s="24">
        <v>91</v>
      </c>
      <c r="H24" s="24"/>
      <c r="I24" s="24">
        <v>82</v>
      </c>
      <c r="J24" s="24"/>
      <c r="K24" s="24">
        <v>2691</v>
      </c>
      <c r="L24" s="24">
        <f t="shared" si="5"/>
        <v>12047</v>
      </c>
      <c r="M24" s="24">
        <v>6111</v>
      </c>
      <c r="N24" s="24">
        <v>5936</v>
      </c>
      <c r="O24" s="24">
        <v>3433</v>
      </c>
      <c r="P24" s="24">
        <v>282</v>
      </c>
      <c r="Q24" s="24">
        <v>2678</v>
      </c>
      <c r="R24" s="24">
        <v>729</v>
      </c>
      <c r="S24" s="24"/>
      <c r="T24" s="24">
        <v>4925</v>
      </c>
      <c r="U24" s="24">
        <f t="shared" si="2"/>
        <v>420.6354748603352</v>
      </c>
    </row>
    <row r="25" spans="1:21" ht="31.5" customHeight="1">
      <c r="A25" s="31" t="s">
        <v>1017</v>
      </c>
      <c r="B25" s="7"/>
      <c r="C25" s="24">
        <v>98077</v>
      </c>
      <c r="D25" s="24">
        <v>13930</v>
      </c>
      <c r="E25" s="24">
        <v>84147</v>
      </c>
      <c r="F25" s="24">
        <v>11762</v>
      </c>
      <c r="G25" s="24">
        <v>61411</v>
      </c>
      <c r="H25" s="24">
        <v>2168</v>
      </c>
      <c r="I25" s="24">
        <v>20045</v>
      </c>
      <c r="J25" s="24">
        <v>0</v>
      </c>
      <c r="K25" s="24">
        <v>2691</v>
      </c>
      <c r="L25" s="24">
        <v>129980</v>
      </c>
      <c r="M25" s="24">
        <v>56964</v>
      </c>
      <c r="N25" s="24">
        <v>73016</v>
      </c>
      <c r="O25" s="24">
        <v>49286</v>
      </c>
      <c r="P25" s="24">
        <v>38445</v>
      </c>
      <c r="Q25" s="24">
        <v>7678</v>
      </c>
      <c r="R25" s="24">
        <v>28416</v>
      </c>
      <c r="S25" s="24">
        <v>0</v>
      </c>
      <c r="T25" s="24">
        <v>6155</v>
      </c>
      <c r="U25" s="24">
        <f t="shared" si="2"/>
        <v>132.52852350704038</v>
      </c>
    </row>
    <row r="26" spans="1:21" ht="31.5" customHeight="1">
      <c r="A26" s="31" t="s">
        <v>1892</v>
      </c>
      <c r="B26" s="7" t="s">
        <v>1892</v>
      </c>
      <c r="C26" s="32"/>
      <c r="D26" s="24">
        <v>11686</v>
      </c>
      <c r="E26" s="21"/>
      <c r="F26" s="32"/>
      <c r="G26" s="21"/>
      <c r="H26" s="24">
        <v>11686</v>
      </c>
      <c r="I26" s="21"/>
      <c r="J26" s="32"/>
      <c r="K26" s="21"/>
      <c r="L26" s="32"/>
      <c r="M26" s="24">
        <v>7040</v>
      </c>
      <c r="N26" s="24"/>
      <c r="O26" s="24"/>
      <c r="P26" s="24"/>
      <c r="Q26" s="24">
        <v>7040</v>
      </c>
      <c r="R26" s="24"/>
      <c r="S26" s="24"/>
      <c r="T26" s="21"/>
      <c r="U26" s="33"/>
    </row>
    <row r="27" spans="1:21" ht="31.5" customHeight="1">
      <c r="A27" s="31" t="s">
        <v>1896</v>
      </c>
      <c r="B27" s="7"/>
      <c r="C27" s="32"/>
      <c r="D27" s="32"/>
      <c r="E27" s="32"/>
      <c r="F27" s="32"/>
      <c r="G27" s="32"/>
      <c r="H27" s="32"/>
      <c r="I27" s="32"/>
      <c r="J27" s="32"/>
      <c r="K27" s="32"/>
      <c r="L27" s="32"/>
      <c r="M27" s="32"/>
      <c r="N27" s="32"/>
      <c r="O27" s="32"/>
      <c r="P27" s="32"/>
      <c r="Q27" s="32"/>
      <c r="R27" s="32"/>
      <c r="S27" s="32"/>
      <c r="T27" s="32"/>
      <c r="U27" s="33"/>
    </row>
    <row r="28" spans="1:21" ht="31.5" customHeight="1">
      <c r="A28" s="31" t="s">
        <v>1900</v>
      </c>
      <c r="B28" s="7" t="s">
        <v>1900</v>
      </c>
      <c r="C28" s="24">
        <v>50654</v>
      </c>
      <c r="D28" s="24">
        <v>13077</v>
      </c>
      <c r="E28" s="24">
        <v>37577</v>
      </c>
      <c r="F28" s="24"/>
      <c r="G28" s="24"/>
      <c r="H28" s="24"/>
      <c r="I28" s="24"/>
      <c r="J28" s="24">
        <v>13077</v>
      </c>
      <c r="K28" s="24">
        <v>37577</v>
      </c>
      <c r="L28" s="24">
        <v>37181</v>
      </c>
      <c r="M28" s="24">
        <v>17385</v>
      </c>
      <c r="N28" s="24">
        <v>19796</v>
      </c>
      <c r="O28" s="24"/>
      <c r="P28" s="24"/>
      <c r="Q28" s="24"/>
      <c r="R28" s="24"/>
      <c r="S28" s="24">
        <v>17385</v>
      </c>
      <c r="T28" s="24">
        <v>19796</v>
      </c>
      <c r="U28" s="24"/>
    </row>
    <row r="29" spans="1:21" ht="31.5" customHeight="1">
      <c r="A29" s="31" t="s">
        <v>1902</v>
      </c>
      <c r="B29" s="7"/>
      <c r="C29" s="24">
        <v>39435</v>
      </c>
      <c r="D29" s="24">
        <v>16399</v>
      </c>
      <c r="E29" s="24">
        <v>23036</v>
      </c>
      <c r="F29" s="24"/>
      <c r="G29" s="24"/>
      <c r="H29" s="24"/>
      <c r="I29" s="24"/>
      <c r="J29" s="24"/>
      <c r="K29" s="24"/>
      <c r="L29" s="24"/>
      <c r="M29" s="24"/>
      <c r="N29" s="24"/>
      <c r="O29" s="24"/>
      <c r="P29" s="24"/>
      <c r="Q29" s="24"/>
      <c r="R29" s="24"/>
      <c r="S29" s="24"/>
      <c r="T29" s="24"/>
      <c r="U29" s="24"/>
    </row>
    <row r="30" spans="1:21" ht="44.25" customHeight="1">
      <c r="A30" s="31" t="s">
        <v>1989</v>
      </c>
      <c r="B30" s="7"/>
      <c r="C30" s="21"/>
      <c r="D30" s="21"/>
      <c r="E30" s="21"/>
      <c r="F30" s="21"/>
      <c r="G30" s="21"/>
      <c r="H30" s="21"/>
      <c r="I30" s="21"/>
      <c r="J30" s="21"/>
      <c r="K30" s="21"/>
      <c r="L30" s="21"/>
      <c r="M30" s="21"/>
      <c r="N30" s="21"/>
      <c r="O30" s="21"/>
      <c r="P30" s="21"/>
      <c r="Q30" s="21"/>
      <c r="R30" s="21"/>
      <c r="S30" s="21"/>
      <c r="T30" s="21"/>
      <c r="U30" s="21"/>
    </row>
  </sheetData>
  <sheetProtection/>
  <mergeCells count="23">
    <mergeCell ref="A2:U2"/>
    <mergeCell ref="A3:U3"/>
    <mergeCell ref="C4:K4"/>
    <mergeCell ref="L4:T4"/>
    <mergeCell ref="D5:E5"/>
    <mergeCell ref="F5:G5"/>
    <mergeCell ref="H5:I5"/>
    <mergeCell ref="J5:K5"/>
    <mergeCell ref="M5:N5"/>
    <mergeCell ref="O5:P5"/>
    <mergeCell ref="Q5:R5"/>
    <mergeCell ref="S5:T5"/>
    <mergeCell ref="A25:B25"/>
    <mergeCell ref="A26:B26"/>
    <mergeCell ref="A27:B27"/>
    <mergeCell ref="A28:B28"/>
    <mergeCell ref="A29:B29"/>
    <mergeCell ref="A30:U30"/>
    <mergeCell ref="A4:A6"/>
    <mergeCell ref="B4:B6"/>
    <mergeCell ref="C5:C6"/>
    <mergeCell ref="L5:L6"/>
    <mergeCell ref="U4:U6"/>
  </mergeCells>
  <printOptions/>
  <pageMargins left="0.751388888888889" right="0.751388888888889" top="1" bottom="1" header="0.5" footer="0.5"/>
  <pageSetup fitToHeight="1" fitToWidth="1" horizontalDpi="300" verticalDpi="300" orientation="landscape" paperSize="9" scale="62"/>
</worksheet>
</file>

<file path=xl/worksheets/sheet19.xml><?xml version="1.0" encoding="utf-8"?>
<worksheet xmlns="http://schemas.openxmlformats.org/spreadsheetml/2006/main" xmlns:r="http://schemas.openxmlformats.org/officeDocument/2006/relationships">
  <dimension ref="A1:E34"/>
  <sheetViews>
    <sheetView tabSelected="1" workbookViewId="0" topLeftCell="A1">
      <selection activeCell="J21" sqref="J21"/>
    </sheetView>
  </sheetViews>
  <sheetFormatPr defaultColWidth="7.75390625" defaultRowHeight="14.25"/>
  <cols>
    <col min="1" max="1" width="6.375" style="2" customWidth="1"/>
    <col min="2" max="2" width="45.00390625" style="2" customWidth="1"/>
    <col min="3" max="3" width="4.375" style="2" customWidth="1"/>
    <col min="4" max="5" width="14.875" style="2" customWidth="1"/>
    <col min="6" max="16384" width="7.75390625" style="2" customWidth="1"/>
  </cols>
  <sheetData>
    <row r="1" ht="14.25">
      <c r="A1" s="3" t="s">
        <v>1990</v>
      </c>
    </row>
    <row r="2" spans="1:5" s="1" customFormat="1" ht="22.5">
      <c r="A2" s="4" t="s">
        <v>1991</v>
      </c>
      <c r="B2" s="4"/>
      <c r="C2" s="4"/>
      <c r="D2" s="4"/>
      <c r="E2" s="4"/>
    </row>
    <row r="3" spans="1:5" ht="21" customHeight="1">
      <c r="A3" s="5" t="s">
        <v>23</v>
      </c>
      <c r="B3" s="5"/>
      <c r="C3" s="5"/>
      <c r="D3" s="5"/>
      <c r="E3" s="5"/>
    </row>
    <row r="4" spans="1:5" ht="21.75" customHeight="1">
      <c r="A4" s="6" t="s">
        <v>1992</v>
      </c>
      <c r="B4" s="7"/>
      <c r="C4" s="6" t="s">
        <v>1863</v>
      </c>
      <c r="D4" s="6" t="s">
        <v>1865</v>
      </c>
      <c r="E4" s="6" t="s">
        <v>1866</v>
      </c>
    </row>
    <row r="5" spans="1:5" ht="21.75" customHeight="1">
      <c r="A5" s="8" t="s">
        <v>1993</v>
      </c>
      <c r="B5" s="7"/>
      <c r="C5" s="6" t="s">
        <v>1868</v>
      </c>
      <c r="D5" s="8"/>
      <c r="E5" s="8"/>
    </row>
    <row r="6" spans="1:5" ht="21.75" customHeight="1">
      <c r="A6" s="8"/>
      <c r="B6" s="8" t="s">
        <v>1994</v>
      </c>
      <c r="C6" s="6" t="s">
        <v>1869</v>
      </c>
      <c r="D6" s="9">
        <v>5</v>
      </c>
      <c r="E6" s="10">
        <v>554</v>
      </c>
    </row>
    <row r="7" spans="1:5" ht="21.75" customHeight="1">
      <c r="A7" s="8"/>
      <c r="B7" s="8" t="s">
        <v>1995</v>
      </c>
      <c r="C7" s="6" t="s">
        <v>1870</v>
      </c>
      <c r="D7" s="11">
        <v>862</v>
      </c>
      <c r="E7" s="12">
        <v>1493</v>
      </c>
    </row>
    <row r="8" spans="1:5" ht="21.75" customHeight="1">
      <c r="A8" s="8"/>
      <c r="B8" s="8" t="s">
        <v>1996</v>
      </c>
      <c r="C8" s="6" t="s">
        <v>1871</v>
      </c>
      <c r="D8" s="11">
        <v>862</v>
      </c>
      <c r="E8" s="12">
        <v>1172</v>
      </c>
    </row>
    <row r="9" spans="1:5" ht="21.75" customHeight="1">
      <c r="A9" s="8"/>
      <c r="B9" s="8" t="s">
        <v>1997</v>
      </c>
      <c r="C9" s="6" t="s">
        <v>1872</v>
      </c>
      <c r="D9" s="13" t="s">
        <v>1998</v>
      </c>
      <c r="E9" s="13" t="s">
        <v>1998</v>
      </c>
    </row>
    <row r="10" spans="1:5" ht="21.75" customHeight="1">
      <c r="A10" s="8"/>
      <c r="B10" s="8" t="s">
        <v>1999</v>
      </c>
      <c r="C10" s="6" t="s">
        <v>1873</v>
      </c>
      <c r="D10" s="13" t="s">
        <v>1998</v>
      </c>
      <c r="E10" s="13" t="s">
        <v>1998</v>
      </c>
    </row>
    <row r="11" spans="1:5" ht="21.75" customHeight="1">
      <c r="A11" s="8"/>
      <c r="B11" s="8" t="s">
        <v>2000</v>
      </c>
      <c r="C11" s="6" t="s">
        <v>1891</v>
      </c>
      <c r="D11" s="13" t="s">
        <v>1998</v>
      </c>
      <c r="E11" s="13" t="s">
        <v>1998</v>
      </c>
    </row>
    <row r="12" spans="1:5" ht="21.75" customHeight="1">
      <c r="A12" s="8"/>
      <c r="B12" s="8" t="s">
        <v>2001</v>
      </c>
      <c r="C12" s="6" t="s">
        <v>1895</v>
      </c>
      <c r="D12" s="13" t="s">
        <v>1998</v>
      </c>
      <c r="E12" s="13" t="s">
        <v>1998</v>
      </c>
    </row>
    <row r="13" spans="1:5" ht="21.75" customHeight="1">
      <c r="A13" s="8" t="s">
        <v>2002</v>
      </c>
      <c r="B13" s="7"/>
      <c r="C13" s="6" t="s">
        <v>1899</v>
      </c>
      <c r="D13" s="8"/>
      <c r="E13" s="8"/>
    </row>
    <row r="14" spans="1:5" ht="21.75" customHeight="1">
      <c r="A14" s="8"/>
      <c r="B14" s="8" t="s">
        <v>2003</v>
      </c>
      <c r="C14" s="6" t="s">
        <v>1905</v>
      </c>
      <c r="D14" s="14"/>
      <c r="E14" s="14"/>
    </row>
    <row r="15" spans="1:5" ht="21.75" customHeight="1">
      <c r="A15" s="8"/>
      <c r="B15" s="8" t="s">
        <v>2004</v>
      </c>
      <c r="C15" s="6" t="s">
        <v>1876</v>
      </c>
      <c r="D15" s="15">
        <v>67572850.57</v>
      </c>
      <c r="E15" s="16">
        <v>150450945.92</v>
      </c>
    </row>
    <row r="16" spans="1:5" ht="21.75" customHeight="1">
      <c r="A16" s="8"/>
      <c r="B16" s="8" t="s">
        <v>2005</v>
      </c>
      <c r="C16" s="6" t="s">
        <v>1879</v>
      </c>
      <c r="D16" s="17">
        <v>40916376.37</v>
      </c>
      <c r="E16" s="18">
        <v>93092157.06</v>
      </c>
    </row>
    <row r="17" spans="1:5" ht="21.75" customHeight="1">
      <c r="A17" s="8"/>
      <c r="B17" s="8" t="s">
        <v>2006</v>
      </c>
      <c r="C17" s="6" t="s">
        <v>1882</v>
      </c>
      <c r="D17" s="17">
        <v>26656474.2</v>
      </c>
      <c r="E17" s="18">
        <v>57358788.86</v>
      </c>
    </row>
    <row r="18" spans="1:5" ht="21.75" customHeight="1">
      <c r="A18" s="8"/>
      <c r="B18" s="8" t="s">
        <v>2007</v>
      </c>
      <c r="C18" s="6" t="s">
        <v>1885</v>
      </c>
      <c r="D18" s="17">
        <v>1207556.59</v>
      </c>
      <c r="E18" s="18">
        <v>187345.28</v>
      </c>
    </row>
    <row r="19" spans="1:5" ht="21.75" customHeight="1">
      <c r="A19" s="8"/>
      <c r="B19" s="8" t="s">
        <v>2008</v>
      </c>
      <c r="C19" s="6" t="s">
        <v>1889</v>
      </c>
      <c r="D19" s="17">
        <v>980716.84</v>
      </c>
      <c r="E19" s="18">
        <v>64820.35</v>
      </c>
    </row>
    <row r="20" spans="1:5" ht="21.75" customHeight="1">
      <c r="A20" s="8"/>
      <c r="B20" s="8" t="s">
        <v>2009</v>
      </c>
      <c r="C20" s="6" t="s">
        <v>1893</v>
      </c>
      <c r="D20" s="19">
        <v>342048.97</v>
      </c>
      <c r="E20" s="20">
        <v>-41643.99</v>
      </c>
    </row>
    <row r="21" spans="1:5" ht="21.75" customHeight="1">
      <c r="A21" s="8"/>
      <c r="B21" s="8" t="s">
        <v>2010</v>
      </c>
      <c r="C21" s="6" t="s">
        <v>1897</v>
      </c>
      <c r="D21" s="21"/>
      <c r="E21" s="21"/>
    </row>
    <row r="22" spans="1:5" ht="21.75" customHeight="1">
      <c r="A22" s="8"/>
      <c r="B22" s="8" t="s">
        <v>2004</v>
      </c>
      <c r="C22" s="6" t="s">
        <v>1901</v>
      </c>
      <c r="D22" s="15">
        <v>67572850.57</v>
      </c>
      <c r="E22" s="16">
        <v>115721209.98</v>
      </c>
    </row>
    <row r="23" spans="1:5" ht="21.75" customHeight="1">
      <c r="A23" s="8"/>
      <c r="B23" s="8" t="s">
        <v>2005</v>
      </c>
      <c r="C23" s="6" t="s">
        <v>1903</v>
      </c>
      <c r="D23" s="17">
        <v>40916376.37</v>
      </c>
      <c r="E23" s="18">
        <v>71156539.34</v>
      </c>
    </row>
    <row r="24" spans="1:5" ht="21.75" customHeight="1">
      <c r="A24" s="8"/>
      <c r="B24" s="8" t="s">
        <v>2006</v>
      </c>
      <c r="C24" s="6" t="s">
        <v>1907</v>
      </c>
      <c r="D24" s="17">
        <v>26656474.2</v>
      </c>
      <c r="E24" s="18">
        <v>44564670.64</v>
      </c>
    </row>
    <row r="25" spans="1:5" ht="21.75" customHeight="1">
      <c r="A25" s="8"/>
      <c r="B25" s="8" t="s">
        <v>2007</v>
      </c>
      <c r="C25" s="6" t="s">
        <v>2011</v>
      </c>
      <c r="D25" s="17">
        <v>1207556.59</v>
      </c>
      <c r="E25" s="18">
        <v>236231.48</v>
      </c>
    </row>
    <row r="26" spans="1:5" ht="21.75" customHeight="1">
      <c r="A26" s="8"/>
      <c r="B26" s="8" t="s">
        <v>2008</v>
      </c>
      <c r="C26" s="6" t="s">
        <v>2012</v>
      </c>
      <c r="D26" s="17">
        <v>980716.84</v>
      </c>
      <c r="E26" s="18">
        <v>135568.29</v>
      </c>
    </row>
    <row r="27" spans="1:5" ht="21.75" customHeight="1">
      <c r="A27" s="8"/>
      <c r="B27" s="8" t="s">
        <v>2009</v>
      </c>
      <c r="C27" s="6" t="s">
        <v>2013</v>
      </c>
      <c r="D27" s="19">
        <v>342048.97</v>
      </c>
      <c r="E27" s="20">
        <v>35916.3</v>
      </c>
    </row>
    <row r="28" spans="1:5" ht="21.75" customHeight="1">
      <c r="A28" s="8" t="s">
        <v>2014</v>
      </c>
      <c r="B28" s="7"/>
      <c r="C28" s="6" t="s">
        <v>2015</v>
      </c>
      <c r="D28" s="8"/>
      <c r="E28" s="8"/>
    </row>
    <row r="29" spans="1:5" ht="21.75" customHeight="1">
      <c r="A29" s="8"/>
      <c r="B29" s="8" t="s">
        <v>2016</v>
      </c>
      <c r="C29" s="6" t="s">
        <v>2017</v>
      </c>
      <c r="D29" s="13" t="s">
        <v>2018</v>
      </c>
      <c r="E29" s="13" t="s">
        <v>2018</v>
      </c>
    </row>
    <row r="30" spans="1:5" ht="21.75" customHeight="1">
      <c r="A30" s="8"/>
      <c r="B30" s="8" t="s">
        <v>2019</v>
      </c>
      <c r="C30" s="6" t="s">
        <v>2020</v>
      </c>
      <c r="D30" s="13" t="s">
        <v>2021</v>
      </c>
      <c r="E30" s="13" t="s">
        <v>2021</v>
      </c>
    </row>
    <row r="31" spans="1:5" ht="21.75" customHeight="1">
      <c r="A31" s="8" t="s">
        <v>2022</v>
      </c>
      <c r="B31" s="7"/>
      <c r="C31" s="6" t="s">
        <v>2023</v>
      </c>
      <c r="D31" s="8"/>
      <c r="E31" s="8"/>
    </row>
    <row r="32" spans="1:5" ht="21.75" customHeight="1">
      <c r="A32" s="8"/>
      <c r="B32" s="8" t="s">
        <v>2024</v>
      </c>
      <c r="C32" s="6" t="s">
        <v>2025</v>
      </c>
      <c r="D32" s="13" t="s">
        <v>2026</v>
      </c>
      <c r="E32" s="13" t="s">
        <v>2026</v>
      </c>
    </row>
    <row r="33" spans="1:5" ht="21.75" customHeight="1">
      <c r="A33" s="8"/>
      <c r="B33" s="8" t="s">
        <v>2027</v>
      </c>
      <c r="C33" s="6" t="s">
        <v>2028</v>
      </c>
      <c r="D33" s="13" t="s">
        <v>2029</v>
      </c>
      <c r="E33" s="13" t="s">
        <v>2030</v>
      </c>
    </row>
    <row r="34" spans="1:5" ht="21.75" customHeight="1">
      <c r="A34" s="8" t="s">
        <v>2031</v>
      </c>
      <c r="B34" s="8"/>
      <c r="C34" s="6"/>
      <c r="D34" s="21"/>
      <c r="E34" s="21"/>
    </row>
  </sheetData>
  <sheetProtection/>
  <mergeCells count="8">
    <mergeCell ref="A2:E2"/>
    <mergeCell ref="A3:E3"/>
    <mergeCell ref="A4:B4"/>
    <mergeCell ref="A5:B5"/>
    <mergeCell ref="A13:B13"/>
    <mergeCell ref="A28:B28"/>
    <mergeCell ref="A31:B31"/>
    <mergeCell ref="A34:E34"/>
  </mergeCells>
  <printOptions/>
  <pageMargins left="0.629861111111111" right="0.236111111111111" top="0.629861111111111" bottom="0.4326388888888891" header="0.236111111111111"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6"/>
  <sheetViews>
    <sheetView showGridLines="0" showZeros="0" workbookViewId="0" topLeftCell="A1">
      <selection activeCell="A1" sqref="A1"/>
    </sheetView>
  </sheetViews>
  <sheetFormatPr defaultColWidth="9.00390625" defaultRowHeight="14.25"/>
  <cols>
    <col min="1" max="1" width="117.375" style="479" customWidth="1"/>
    <col min="2" max="16384" width="9.00390625" style="479" customWidth="1"/>
  </cols>
  <sheetData>
    <row r="1" ht="48.75" customHeight="1">
      <c r="A1" s="480" t="s">
        <v>5</v>
      </c>
    </row>
    <row r="2" s="477" customFormat="1" ht="27.75" customHeight="1">
      <c r="A2" s="481" t="s">
        <v>6</v>
      </c>
    </row>
    <row r="3" s="477" customFormat="1" ht="27.75" customHeight="1">
      <c r="A3" s="481" t="s">
        <v>7</v>
      </c>
    </row>
    <row r="4" s="477" customFormat="1" ht="27.75" customHeight="1">
      <c r="A4" s="481" t="s">
        <v>8</v>
      </c>
    </row>
    <row r="5" s="477" customFormat="1" ht="27.75" customHeight="1">
      <c r="A5" s="481" t="s">
        <v>9</v>
      </c>
    </row>
    <row r="6" s="477" customFormat="1" ht="27.75" customHeight="1">
      <c r="A6" s="481" t="s">
        <v>10</v>
      </c>
    </row>
    <row r="7" s="477" customFormat="1" ht="27.75" customHeight="1">
      <c r="A7" s="481" t="s">
        <v>11</v>
      </c>
    </row>
    <row r="8" s="477" customFormat="1" ht="27.75" customHeight="1">
      <c r="A8" s="481" t="s">
        <v>12</v>
      </c>
    </row>
    <row r="9" s="477" customFormat="1" ht="27.75" customHeight="1">
      <c r="A9" s="481" t="s">
        <v>13</v>
      </c>
    </row>
    <row r="10" s="477" customFormat="1" ht="27.75" customHeight="1">
      <c r="A10" s="481" t="s">
        <v>14</v>
      </c>
    </row>
    <row r="11" s="477" customFormat="1" ht="27.75" customHeight="1">
      <c r="A11" s="481" t="s">
        <v>15</v>
      </c>
    </row>
    <row r="12" s="477" customFormat="1" ht="27.75" customHeight="1">
      <c r="A12" s="481" t="s">
        <v>16</v>
      </c>
    </row>
    <row r="13" s="477" customFormat="1" ht="27.75" customHeight="1">
      <c r="A13" s="481" t="s">
        <v>17</v>
      </c>
    </row>
    <row r="14" s="477" customFormat="1" ht="27.75" customHeight="1">
      <c r="A14" s="481" t="s">
        <v>18</v>
      </c>
    </row>
    <row r="15" s="478" customFormat="1" ht="27.75" customHeight="1">
      <c r="A15" s="481" t="s">
        <v>19</v>
      </c>
    </row>
    <row r="16" ht="27.75" customHeight="1">
      <c r="A16" s="481" t="s">
        <v>20</v>
      </c>
    </row>
  </sheetData>
  <sheetProtection/>
  <printOptions horizontalCentered="1"/>
  <pageMargins left="0.75" right="0.75" top="0.44" bottom="0.66" header="0.22"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33"/>
  <sheetViews>
    <sheetView showGridLines="0" showZeros="0" zoomScale="93" zoomScaleNormal="93" workbookViewId="0" topLeftCell="A1">
      <pane ySplit="5" topLeftCell="A16" activePane="bottomLeft" state="frozen"/>
      <selection pane="bottomLeft" activeCell="J17" sqref="J17"/>
    </sheetView>
  </sheetViews>
  <sheetFormatPr defaultColWidth="9.00390625" defaultRowHeight="14.25"/>
  <cols>
    <col min="1" max="1" width="9.00390625" style="424" customWidth="1"/>
    <col min="2" max="2" width="32.125" style="424" customWidth="1"/>
    <col min="3" max="7" width="19.875" style="457" customWidth="1"/>
    <col min="8" max="8" width="9.00390625" style="424" customWidth="1"/>
    <col min="9" max="9" width="9.50390625" style="424" bestFit="1" customWidth="1"/>
    <col min="10" max="16384" width="9.00390625" style="424" customWidth="1"/>
  </cols>
  <sheetData>
    <row r="1" ht="18" customHeight="1">
      <c r="A1" s="118" t="s">
        <v>21</v>
      </c>
    </row>
    <row r="2" spans="1:7" s="422" customFormat="1" ht="22.5">
      <c r="A2" s="39" t="s">
        <v>22</v>
      </c>
      <c r="B2" s="39"/>
      <c r="C2" s="69"/>
      <c r="D2" s="69"/>
      <c r="E2" s="69"/>
      <c r="F2" s="69"/>
      <c r="G2" s="69"/>
    </row>
    <row r="3" ht="20.25" customHeight="1">
      <c r="G3" s="458" t="s">
        <v>23</v>
      </c>
    </row>
    <row r="4" spans="1:7" ht="31.5" customHeight="1">
      <c r="A4" s="427" t="s">
        <v>24</v>
      </c>
      <c r="B4" s="428"/>
      <c r="C4" s="370" t="s">
        <v>25</v>
      </c>
      <c r="D4" s="370" t="s">
        <v>26</v>
      </c>
      <c r="E4" s="459" t="s">
        <v>27</v>
      </c>
      <c r="F4" s="460"/>
      <c r="G4" s="461"/>
    </row>
    <row r="5" spans="1:7" ht="33.75" customHeight="1">
      <c r="A5" s="429" t="s">
        <v>28</v>
      </c>
      <c r="B5" s="429" t="s">
        <v>29</v>
      </c>
      <c r="C5" s="376"/>
      <c r="D5" s="376"/>
      <c r="E5" s="72" t="s">
        <v>30</v>
      </c>
      <c r="F5" s="73" t="s">
        <v>31</v>
      </c>
      <c r="G5" s="73" t="s">
        <v>32</v>
      </c>
    </row>
    <row r="6" spans="1:7" ht="19.5" customHeight="1">
      <c r="A6" s="462">
        <v>101</v>
      </c>
      <c r="B6" s="463" t="s">
        <v>33</v>
      </c>
      <c r="C6" s="464">
        <v>10580850</v>
      </c>
      <c r="D6" s="465">
        <v>10932322</v>
      </c>
      <c r="E6" s="464">
        <v>11491292</v>
      </c>
      <c r="F6" s="466">
        <f>E6/C6</f>
        <v>1.086046206117656</v>
      </c>
      <c r="G6" s="466">
        <f>E6/D6</f>
        <v>1.0511300344062313</v>
      </c>
    </row>
    <row r="7" spans="1:7" ht="19.5" customHeight="1">
      <c r="A7" s="430">
        <v>10101</v>
      </c>
      <c r="B7" s="77" t="s">
        <v>34</v>
      </c>
      <c r="C7" s="436">
        <v>4073700</v>
      </c>
      <c r="D7" s="78">
        <v>4264087</v>
      </c>
      <c r="E7" s="467">
        <v>4531347</v>
      </c>
      <c r="F7" s="468">
        <f aca="true" t="shared" si="0" ref="F7:F33">E7/C7</f>
        <v>1.1123418513881729</v>
      </c>
      <c r="G7" s="468">
        <f aca="true" t="shared" si="1" ref="G7:G33">E7/D7</f>
        <v>1.062676957576147</v>
      </c>
    </row>
    <row r="8" spans="1:7" ht="19.5" customHeight="1">
      <c r="A8" s="430">
        <v>10104</v>
      </c>
      <c r="B8" s="77" t="s">
        <v>35</v>
      </c>
      <c r="C8" s="436">
        <v>1297618</v>
      </c>
      <c r="D8" s="78">
        <v>1590955</v>
      </c>
      <c r="E8" s="467">
        <v>1542942</v>
      </c>
      <c r="F8" s="468">
        <f t="shared" si="0"/>
        <v>1.1890571801562555</v>
      </c>
      <c r="G8" s="468">
        <f t="shared" si="1"/>
        <v>0.9698212708718977</v>
      </c>
    </row>
    <row r="9" spans="1:7" ht="19.5" customHeight="1">
      <c r="A9" s="430">
        <v>10105</v>
      </c>
      <c r="B9" s="77" t="s">
        <v>36</v>
      </c>
      <c r="C9" s="467">
        <v>0</v>
      </c>
      <c r="D9" s="469"/>
      <c r="E9" s="467">
        <v>0</v>
      </c>
      <c r="F9" s="468"/>
      <c r="G9" s="468"/>
    </row>
    <row r="10" spans="1:7" ht="19.5" customHeight="1">
      <c r="A10" s="430">
        <v>10106</v>
      </c>
      <c r="B10" s="77" t="s">
        <v>37</v>
      </c>
      <c r="C10" s="436">
        <v>511208</v>
      </c>
      <c r="D10" s="78">
        <v>616575</v>
      </c>
      <c r="E10" s="467">
        <v>699361</v>
      </c>
      <c r="F10" s="468">
        <f t="shared" si="0"/>
        <v>1.3680556642306068</v>
      </c>
      <c r="G10" s="468">
        <f t="shared" si="1"/>
        <v>1.1342675262539026</v>
      </c>
    </row>
    <row r="11" spans="1:7" ht="19.5" customHeight="1">
      <c r="A11" s="430">
        <v>10107</v>
      </c>
      <c r="B11" s="77" t="s">
        <v>38</v>
      </c>
      <c r="C11" s="436">
        <v>928580</v>
      </c>
      <c r="D11" s="78">
        <v>963481</v>
      </c>
      <c r="E11" s="467">
        <v>1040672</v>
      </c>
      <c r="F11" s="468">
        <f t="shared" si="0"/>
        <v>1.12071334726141</v>
      </c>
      <c r="G11" s="468">
        <f t="shared" si="1"/>
        <v>1.0801167848665412</v>
      </c>
    </row>
    <row r="12" spans="1:7" ht="19.5" customHeight="1">
      <c r="A12" s="430">
        <v>10109</v>
      </c>
      <c r="B12" s="77" t="s">
        <v>39</v>
      </c>
      <c r="C12" s="436">
        <v>608796</v>
      </c>
      <c r="D12" s="78">
        <v>660257</v>
      </c>
      <c r="E12" s="467">
        <v>657188</v>
      </c>
      <c r="F12" s="468">
        <f t="shared" si="0"/>
        <v>1.0794880386861938</v>
      </c>
      <c r="G12" s="468">
        <f t="shared" si="1"/>
        <v>0.9953518099770241</v>
      </c>
    </row>
    <row r="13" spans="1:7" ht="19.5" customHeight="1">
      <c r="A13" s="430">
        <v>10110</v>
      </c>
      <c r="B13" s="77" t="s">
        <v>40</v>
      </c>
      <c r="C13" s="436">
        <v>491701</v>
      </c>
      <c r="D13" s="78">
        <v>484107</v>
      </c>
      <c r="E13" s="467">
        <v>489176</v>
      </c>
      <c r="F13" s="468">
        <f t="shared" si="0"/>
        <v>0.994864765375706</v>
      </c>
      <c r="G13" s="468">
        <f t="shared" si="1"/>
        <v>1.0104708256645742</v>
      </c>
    </row>
    <row r="14" spans="1:7" ht="19.5" customHeight="1">
      <c r="A14" s="430">
        <v>10111</v>
      </c>
      <c r="B14" s="77" t="s">
        <v>41</v>
      </c>
      <c r="C14" s="436">
        <v>245909</v>
      </c>
      <c r="D14" s="78">
        <v>277862</v>
      </c>
      <c r="E14" s="467">
        <v>264576</v>
      </c>
      <c r="F14" s="468">
        <f t="shared" si="0"/>
        <v>1.0759101944215137</v>
      </c>
      <c r="G14" s="468">
        <f t="shared" si="1"/>
        <v>0.9521848975390661</v>
      </c>
    </row>
    <row r="15" spans="1:7" ht="19.5" customHeight="1">
      <c r="A15" s="430">
        <v>10112</v>
      </c>
      <c r="B15" s="77" t="s">
        <v>42</v>
      </c>
      <c r="C15" s="436">
        <v>637428</v>
      </c>
      <c r="D15" s="78">
        <v>507593</v>
      </c>
      <c r="E15" s="467">
        <v>538894</v>
      </c>
      <c r="F15" s="468">
        <f t="shared" si="0"/>
        <v>0.8454194042307523</v>
      </c>
      <c r="G15" s="468">
        <f t="shared" si="1"/>
        <v>1.0616655470032093</v>
      </c>
    </row>
    <row r="16" spans="1:7" ht="19.5" customHeight="1">
      <c r="A16" s="430">
        <v>10113</v>
      </c>
      <c r="B16" s="77" t="s">
        <v>43</v>
      </c>
      <c r="C16" s="436">
        <v>447754</v>
      </c>
      <c r="D16" s="78">
        <v>500698</v>
      </c>
      <c r="E16" s="467">
        <v>543728</v>
      </c>
      <c r="F16" s="468">
        <f t="shared" si="0"/>
        <v>1.2143453771490595</v>
      </c>
      <c r="G16" s="468">
        <f t="shared" si="1"/>
        <v>1.0859400277213012</v>
      </c>
    </row>
    <row r="17" spans="1:7" ht="19.5" customHeight="1">
      <c r="A17" s="430">
        <v>10114</v>
      </c>
      <c r="B17" s="77" t="s">
        <v>44</v>
      </c>
      <c r="C17" s="436">
        <v>223416</v>
      </c>
      <c r="D17" s="78">
        <v>213246</v>
      </c>
      <c r="E17" s="467">
        <v>217932</v>
      </c>
      <c r="F17" s="468">
        <f t="shared" si="0"/>
        <v>0.9754538618541196</v>
      </c>
      <c r="G17" s="468">
        <f t="shared" si="1"/>
        <v>1.0219746208604148</v>
      </c>
    </row>
    <row r="18" spans="1:7" ht="19.5" customHeight="1">
      <c r="A18" s="430">
        <v>10118</v>
      </c>
      <c r="B18" s="77" t="s">
        <v>45</v>
      </c>
      <c r="C18" s="436">
        <v>466154</v>
      </c>
      <c r="D18" s="78">
        <v>221965</v>
      </c>
      <c r="E18" s="467">
        <v>316479</v>
      </c>
      <c r="F18" s="468">
        <f t="shared" si="0"/>
        <v>0.6789151224702566</v>
      </c>
      <c r="G18" s="468">
        <f t="shared" si="1"/>
        <v>1.4258058702948664</v>
      </c>
    </row>
    <row r="19" spans="1:7" ht="19.5" customHeight="1">
      <c r="A19" s="430">
        <v>10119</v>
      </c>
      <c r="B19" s="77" t="s">
        <v>46</v>
      </c>
      <c r="C19" s="436">
        <v>598079</v>
      </c>
      <c r="D19" s="78">
        <v>585385</v>
      </c>
      <c r="E19" s="467">
        <v>612784</v>
      </c>
      <c r="F19" s="468">
        <f t="shared" si="0"/>
        <v>1.024587052880974</v>
      </c>
      <c r="G19" s="468">
        <f t="shared" si="1"/>
        <v>1.046805094083381</v>
      </c>
    </row>
    <row r="20" spans="1:7" ht="19.5" customHeight="1">
      <c r="A20" s="430">
        <v>10120</v>
      </c>
      <c r="B20" s="77" t="s">
        <v>47</v>
      </c>
      <c r="C20" s="467">
        <v>0</v>
      </c>
      <c r="D20" s="469"/>
      <c r="E20" s="467">
        <v>0</v>
      </c>
      <c r="F20" s="468"/>
      <c r="G20" s="468"/>
    </row>
    <row r="21" spans="1:7" ht="19.5" customHeight="1">
      <c r="A21" s="430">
        <v>10121</v>
      </c>
      <c r="B21" s="77" t="s">
        <v>48</v>
      </c>
      <c r="C21" s="436">
        <v>46756</v>
      </c>
      <c r="D21" s="78">
        <v>42154</v>
      </c>
      <c r="E21" s="467">
        <v>35673</v>
      </c>
      <c r="F21" s="468">
        <f t="shared" si="0"/>
        <v>0.7629609034134657</v>
      </c>
      <c r="G21" s="468">
        <f t="shared" si="1"/>
        <v>0.8462542107510557</v>
      </c>
    </row>
    <row r="22" spans="1:7" ht="19.5" customHeight="1">
      <c r="A22" s="430">
        <v>10199</v>
      </c>
      <c r="B22" s="77" t="s">
        <v>49</v>
      </c>
      <c r="C22" s="436">
        <v>3751</v>
      </c>
      <c r="D22" s="78">
        <v>3957</v>
      </c>
      <c r="E22" s="467">
        <v>540</v>
      </c>
      <c r="F22" s="468">
        <f t="shared" si="0"/>
        <v>0.14396161023727005</v>
      </c>
      <c r="G22" s="468">
        <f t="shared" si="1"/>
        <v>0.13646702047005307</v>
      </c>
    </row>
    <row r="23" spans="1:7" ht="21" customHeight="1">
      <c r="A23" s="462">
        <v>103</v>
      </c>
      <c r="B23" s="463" t="s">
        <v>50</v>
      </c>
      <c r="C23" s="464">
        <v>4854047</v>
      </c>
      <c r="D23" s="465">
        <v>5253682</v>
      </c>
      <c r="E23" s="464">
        <v>4369477</v>
      </c>
      <c r="F23" s="466">
        <f t="shared" si="0"/>
        <v>0.900171959604017</v>
      </c>
      <c r="G23" s="466">
        <f t="shared" si="1"/>
        <v>0.8316980357775746</v>
      </c>
    </row>
    <row r="24" spans="1:7" ht="19.5" customHeight="1">
      <c r="A24" s="430">
        <v>10302</v>
      </c>
      <c r="B24" s="77" t="s">
        <v>51</v>
      </c>
      <c r="C24" s="436">
        <v>1251421</v>
      </c>
      <c r="D24" s="78">
        <v>1015696</v>
      </c>
      <c r="E24" s="467">
        <v>1162761</v>
      </c>
      <c r="F24" s="468">
        <f t="shared" si="0"/>
        <v>0.9291525393932177</v>
      </c>
      <c r="G24" s="468">
        <f t="shared" si="1"/>
        <v>1.1447923394401474</v>
      </c>
    </row>
    <row r="25" spans="1:7" ht="19.5" customHeight="1">
      <c r="A25" s="430">
        <v>10304</v>
      </c>
      <c r="B25" s="77" t="s">
        <v>52</v>
      </c>
      <c r="C25" s="436">
        <v>622368</v>
      </c>
      <c r="D25" s="78">
        <v>647099</v>
      </c>
      <c r="E25" s="467">
        <v>575762</v>
      </c>
      <c r="F25" s="468">
        <f t="shared" si="0"/>
        <v>0.9251150444752944</v>
      </c>
      <c r="G25" s="468">
        <f t="shared" si="1"/>
        <v>0.8897587540700882</v>
      </c>
    </row>
    <row r="26" spans="1:7" ht="19.5" customHeight="1">
      <c r="A26" s="430">
        <v>10305</v>
      </c>
      <c r="B26" s="77" t="s">
        <v>53</v>
      </c>
      <c r="C26" s="436">
        <v>512801</v>
      </c>
      <c r="D26" s="78">
        <v>512681</v>
      </c>
      <c r="E26" s="467">
        <v>529870</v>
      </c>
      <c r="F26" s="468">
        <f t="shared" si="0"/>
        <v>1.0332858165253187</v>
      </c>
      <c r="G26" s="468">
        <f t="shared" si="1"/>
        <v>1.0335276712029509</v>
      </c>
    </row>
    <row r="27" spans="1:7" ht="19.5" customHeight="1">
      <c r="A27" s="430">
        <v>10306</v>
      </c>
      <c r="B27" s="77" t="s">
        <v>54</v>
      </c>
      <c r="C27" s="436">
        <v>341006</v>
      </c>
      <c r="D27" s="78">
        <v>397246</v>
      </c>
      <c r="E27" s="467">
        <v>239772</v>
      </c>
      <c r="F27" s="468">
        <f t="shared" si="0"/>
        <v>0.7031313232025242</v>
      </c>
      <c r="G27" s="468">
        <f t="shared" si="1"/>
        <v>0.6035856874581493</v>
      </c>
    </row>
    <row r="28" spans="1:7" ht="19.5" customHeight="1">
      <c r="A28" s="430">
        <v>10307</v>
      </c>
      <c r="B28" s="77" t="s">
        <v>55</v>
      </c>
      <c r="C28" s="436">
        <v>1552381</v>
      </c>
      <c r="D28" s="78">
        <v>2043736</v>
      </c>
      <c r="E28" s="467">
        <v>1276442</v>
      </c>
      <c r="F28" s="468">
        <f t="shared" si="0"/>
        <v>0.8222478888881015</v>
      </c>
      <c r="G28" s="468">
        <f t="shared" si="1"/>
        <v>0.6245630551108362</v>
      </c>
    </row>
    <row r="29" spans="1:7" ht="19.5" customHeight="1">
      <c r="A29" s="430">
        <v>10308</v>
      </c>
      <c r="B29" s="77" t="s">
        <v>56</v>
      </c>
      <c r="C29" s="436">
        <v>28211</v>
      </c>
      <c r="D29" s="78">
        <v>40613</v>
      </c>
      <c r="E29" s="467">
        <v>37660</v>
      </c>
      <c r="F29" s="468">
        <f t="shared" si="0"/>
        <v>1.3349402715252916</v>
      </c>
      <c r="G29" s="468">
        <f t="shared" si="1"/>
        <v>0.9272892916061359</v>
      </c>
    </row>
    <row r="30" spans="1:9" s="456" customFormat="1" ht="19.5" customHeight="1">
      <c r="A30" s="430">
        <v>10309</v>
      </c>
      <c r="B30" s="77" t="s">
        <v>57</v>
      </c>
      <c r="C30" s="436">
        <v>208971</v>
      </c>
      <c r="D30" s="78">
        <v>273775</v>
      </c>
      <c r="E30" s="467">
        <v>272629</v>
      </c>
      <c r="F30" s="468">
        <f t="shared" si="0"/>
        <v>1.3046260007369443</v>
      </c>
      <c r="G30" s="468">
        <f t="shared" si="1"/>
        <v>0.9958140809058533</v>
      </c>
      <c r="I30" s="424"/>
    </row>
    <row r="31" spans="1:9" s="456" customFormat="1" ht="19.5" customHeight="1">
      <c r="A31" s="430">
        <v>10399</v>
      </c>
      <c r="B31" s="77" t="s">
        <v>58</v>
      </c>
      <c r="C31" s="436">
        <v>336888</v>
      </c>
      <c r="D31" s="78">
        <v>322836</v>
      </c>
      <c r="E31" s="467">
        <v>274581</v>
      </c>
      <c r="F31" s="468">
        <f t="shared" si="0"/>
        <v>0.8150512930113272</v>
      </c>
      <c r="G31" s="468">
        <f t="shared" si="1"/>
        <v>0.8505278221759655</v>
      </c>
      <c r="I31" s="424"/>
    </row>
    <row r="32" spans="1:9" s="456" customFormat="1" ht="19.5" customHeight="1">
      <c r="A32" s="430"/>
      <c r="B32" s="77" t="s">
        <v>0</v>
      </c>
      <c r="C32" s="467">
        <v>0</v>
      </c>
      <c r="D32" s="470"/>
      <c r="E32" s="471">
        <v>0</v>
      </c>
      <c r="F32" s="468"/>
      <c r="G32" s="468"/>
      <c r="I32" s="424"/>
    </row>
    <row r="33" spans="1:7" ht="19.5" customHeight="1">
      <c r="A33" s="472" t="s">
        <v>59</v>
      </c>
      <c r="B33" s="473"/>
      <c r="C33" s="474">
        <v>15434897</v>
      </c>
      <c r="D33" s="475">
        <v>16186004</v>
      </c>
      <c r="E33" s="474">
        <v>15860769</v>
      </c>
      <c r="F33" s="476">
        <f t="shared" si="0"/>
        <v>1.0275915025542444</v>
      </c>
      <c r="G33" s="476">
        <f t="shared" si="1"/>
        <v>0.9799064055587778</v>
      </c>
    </row>
  </sheetData>
  <sheetProtection/>
  <mergeCells count="6">
    <mergeCell ref="A2:G2"/>
    <mergeCell ref="A4:B4"/>
    <mergeCell ref="E4:G4"/>
    <mergeCell ref="A33:B33"/>
    <mergeCell ref="C4:C5"/>
    <mergeCell ref="D4:D5"/>
  </mergeCells>
  <printOptions horizontalCentered="1"/>
  <pageMargins left="0.472222222222222" right="0.472222222222222" top="0.19652777777777802" bottom="0.0784722222222222" header="0" footer="0"/>
  <pageSetup fitToWidth="0" fitToHeight="1" horizontalDpi="600" verticalDpi="600" orientation="landscape" paperSize="9" scale="69"/>
</worksheet>
</file>

<file path=xl/worksheets/sheet4.xml><?xml version="1.0" encoding="utf-8"?>
<worksheet xmlns="http://schemas.openxmlformats.org/spreadsheetml/2006/main" xmlns:r="http://schemas.openxmlformats.org/officeDocument/2006/relationships">
  <dimension ref="A1:I1250"/>
  <sheetViews>
    <sheetView workbookViewId="0" topLeftCell="B1">
      <pane xSplit="1" ySplit="6" topLeftCell="C7" activePane="bottomRight" state="frozen"/>
      <selection pane="bottomRight" activeCell="F10" sqref="F10"/>
    </sheetView>
  </sheetViews>
  <sheetFormatPr defaultColWidth="9.00390625" defaultRowHeight="14.25"/>
  <cols>
    <col min="1" max="1" width="9.00390625" style="423" customWidth="1"/>
    <col min="2" max="2" width="52.625" style="424" customWidth="1"/>
    <col min="3" max="7" width="10.50390625" style="424" customWidth="1"/>
    <col min="8" max="16384" width="9.00390625" style="424" customWidth="1"/>
  </cols>
  <sheetData>
    <row r="1" spans="1:7" ht="14.25">
      <c r="A1" s="425" t="s">
        <v>60</v>
      </c>
      <c r="F1" s="426" t="s">
        <v>0</v>
      </c>
      <c r="G1" s="426"/>
    </row>
    <row r="2" spans="1:7" s="422" customFormat="1" ht="22.5">
      <c r="A2" s="39" t="s">
        <v>61</v>
      </c>
      <c r="B2" s="39"/>
      <c r="C2" s="39"/>
      <c r="D2" s="39"/>
      <c r="E2" s="39"/>
      <c r="F2" s="39"/>
      <c r="G2" s="39"/>
    </row>
    <row r="3" ht="13.5">
      <c r="G3" s="426" t="s">
        <v>23</v>
      </c>
    </row>
    <row r="4" spans="1:7" ht="22.5" customHeight="1">
      <c r="A4" s="427" t="s">
        <v>24</v>
      </c>
      <c r="B4" s="428"/>
      <c r="C4" s="370" t="s">
        <v>25</v>
      </c>
      <c r="D4" s="370" t="s">
        <v>26</v>
      </c>
      <c r="E4" s="72" t="s">
        <v>27</v>
      </c>
      <c r="F4" s="72"/>
      <c r="G4" s="72"/>
    </row>
    <row r="5" spans="1:7" ht="37.5" customHeight="1">
      <c r="A5" s="429" t="s">
        <v>28</v>
      </c>
      <c r="B5" s="428" t="s">
        <v>29</v>
      </c>
      <c r="C5" s="376"/>
      <c r="D5" s="376"/>
      <c r="E5" s="72" t="s">
        <v>30</v>
      </c>
      <c r="F5" s="73" t="s">
        <v>31</v>
      </c>
      <c r="G5" s="73" t="s">
        <v>32</v>
      </c>
    </row>
    <row r="6" spans="1:9" ht="13.5">
      <c r="A6" s="430">
        <v>201</v>
      </c>
      <c r="B6" s="431" t="s">
        <v>62</v>
      </c>
      <c r="C6" s="432">
        <v>4085493</v>
      </c>
      <c r="D6" s="432">
        <v>4927800</v>
      </c>
      <c r="E6" s="432">
        <v>4493773</v>
      </c>
      <c r="F6" s="433">
        <f>E6/C6</f>
        <v>1.099934083842513</v>
      </c>
      <c r="G6" s="433">
        <f>E6/D6</f>
        <v>0.9119227647225943</v>
      </c>
      <c r="I6" s="439"/>
    </row>
    <row r="7" spans="1:9" ht="13.5">
      <c r="A7" s="430">
        <v>20101</v>
      </c>
      <c r="B7" s="434" t="s">
        <v>63</v>
      </c>
      <c r="C7" s="435">
        <v>61020</v>
      </c>
      <c r="D7" s="435">
        <v>76631</v>
      </c>
      <c r="E7" s="435">
        <v>65971</v>
      </c>
      <c r="F7" s="433">
        <f aca="true" t="shared" si="0" ref="F7:F70">E7/C7</f>
        <v>1.0811373320222877</v>
      </c>
      <c r="G7" s="433">
        <f aca="true" t="shared" si="1" ref="G7:G70">E7/D7</f>
        <v>0.8608918061880962</v>
      </c>
      <c r="I7" s="439"/>
    </row>
    <row r="8" spans="1:9" ht="13.5">
      <c r="A8" s="430">
        <v>2010101</v>
      </c>
      <c r="B8" s="434" t="s">
        <v>64</v>
      </c>
      <c r="C8" s="436">
        <v>47123</v>
      </c>
      <c r="D8" s="436">
        <v>54766</v>
      </c>
      <c r="E8" s="436">
        <v>50967</v>
      </c>
      <c r="F8" s="433">
        <f t="shared" si="0"/>
        <v>1.0815737537932644</v>
      </c>
      <c r="G8" s="433">
        <f t="shared" si="1"/>
        <v>0.9306321440309682</v>
      </c>
      <c r="I8" s="439"/>
    </row>
    <row r="9" spans="1:9" ht="13.5">
      <c r="A9" s="430">
        <v>2010102</v>
      </c>
      <c r="B9" s="434" t="s">
        <v>65</v>
      </c>
      <c r="C9" s="436">
        <v>2674</v>
      </c>
      <c r="D9" s="436">
        <v>4065</v>
      </c>
      <c r="E9" s="436">
        <v>3397</v>
      </c>
      <c r="F9" s="433">
        <f t="shared" si="0"/>
        <v>1.2703814510097233</v>
      </c>
      <c r="G9" s="433">
        <f t="shared" si="1"/>
        <v>0.835670356703567</v>
      </c>
      <c r="I9" s="439"/>
    </row>
    <row r="10" spans="1:9" ht="13.5">
      <c r="A10" s="430">
        <v>2010103</v>
      </c>
      <c r="B10" s="437" t="s">
        <v>66</v>
      </c>
      <c r="C10" s="436">
        <v>2555</v>
      </c>
      <c r="D10" s="436">
        <v>2748</v>
      </c>
      <c r="E10" s="436">
        <v>1850</v>
      </c>
      <c r="F10" s="433">
        <f t="shared" si="0"/>
        <v>0.7240704500978473</v>
      </c>
      <c r="G10" s="433">
        <f t="shared" si="1"/>
        <v>0.673216885007278</v>
      </c>
      <c r="I10" s="439"/>
    </row>
    <row r="11" spans="1:9" ht="13.5">
      <c r="A11" s="430">
        <v>2010104</v>
      </c>
      <c r="B11" s="437" t="s">
        <v>67</v>
      </c>
      <c r="C11" s="436">
        <v>2852</v>
      </c>
      <c r="D11" s="436">
        <v>3670</v>
      </c>
      <c r="E11" s="436">
        <v>2696</v>
      </c>
      <c r="F11" s="433">
        <f t="shared" si="0"/>
        <v>0.9453015427769986</v>
      </c>
      <c r="G11" s="433">
        <f t="shared" si="1"/>
        <v>0.7346049046321526</v>
      </c>
      <c r="I11" s="439"/>
    </row>
    <row r="12" spans="1:9" ht="13.5">
      <c r="A12" s="430">
        <v>2010105</v>
      </c>
      <c r="B12" s="437" t="s">
        <v>68</v>
      </c>
      <c r="C12" s="436">
        <v>171</v>
      </c>
      <c r="D12" s="436">
        <v>155</v>
      </c>
      <c r="E12" s="436">
        <v>157</v>
      </c>
      <c r="F12" s="433">
        <f t="shared" si="0"/>
        <v>0.9181286549707602</v>
      </c>
      <c r="G12" s="433">
        <f t="shared" si="1"/>
        <v>1.0129032258064516</v>
      </c>
      <c r="I12" s="439"/>
    </row>
    <row r="13" spans="1:9" ht="13.5">
      <c r="A13" s="430">
        <v>2010106</v>
      </c>
      <c r="B13" s="431" t="s">
        <v>69</v>
      </c>
      <c r="C13" s="436">
        <v>396</v>
      </c>
      <c r="D13" s="436">
        <v>634</v>
      </c>
      <c r="E13" s="436">
        <v>524</v>
      </c>
      <c r="F13" s="433">
        <f t="shared" si="0"/>
        <v>1.3232323232323233</v>
      </c>
      <c r="G13" s="433">
        <f t="shared" si="1"/>
        <v>0.8264984227129337</v>
      </c>
      <c r="I13" s="439"/>
    </row>
    <row r="14" spans="1:9" ht="13.5">
      <c r="A14" s="430">
        <v>2010107</v>
      </c>
      <c r="B14" s="431" t="s">
        <v>70</v>
      </c>
      <c r="C14" s="436">
        <v>311</v>
      </c>
      <c r="D14" s="436">
        <v>308</v>
      </c>
      <c r="E14" s="436">
        <v>303</v>
      </c>
      <c r="F14" s="433">
        <f t="shared" si="0"/>
        <v>0.9742765273311897</v>
      </c>
      <c r="G14" s="433">
        <f t="shared" si="1"/>
        <v>0.9837662337662337</v>
      </c>
      <c r="I14" s="439"/>
    </row>
    <row r="15" spans="1:9" ht="13.5">
      <c r="A15" s="430">
        <v>2010108</v>
      </c>
      <c r="B15" s="431" t="s">
        <v>71</v>
      </c>
      <c r="C15" s="436">
        <v>1013</v>
      </c>
      <c r="D15" s="436">
        <v>1134</v>
      </c>
      <c r="E15" s="436">
        <v>963</v>
      </c>
      <c r="F15" s="433">
        <f t="shared" si="0"/>
        <v>0.9506416584402764</v>
      </c>
      <c r="G15" s="433">
        <f t="shared" si="1"/>
        <v>0.8492063492063492</v>
      </c>
      <c r="I15" s="439"/>
    </row>
    <row r="16" spans="1:9" ht="13.5">
      <c r="A16" s="430">
        <v>2010109</v>
      </c>
      <c r="B16" s="431" t="s">
        <v>72</v>
      </c>
      <c r="C16" s="436">
        <v>1</v>
      </c>
      <c r="D16" s="436">
        <v>1</v>
      </c>
      <c r="E16" s="436">
        <v>202</v>
      </c>
      <c r="F16" s="433">
        <f t="shared" si="0"/>
        <v>202</v>
      </c>
      <c r="G16" s="433">
        <f t="shared" si="1"/>
        <v>202</v>
      </c>
      <c r="I16" s="439"/>
    </row>
    <row r="17" spans="1:9" ht="13.5">
      <c r="A17" s="430">
        <v>2010150</v>
      </c>
      <c r="B17" s="431" t="s">
        <v>73</v>
      </c>
      <c r="C17" s="436">
        <v>1151</v>
      </c>
      <c r="D17" s="436">
        <v>1335</v>
      </c>
      <c r="E17" s="436">
        <v>1540</v>
      </c>
      <c r="F17" s="433">
        <f t="shared" si="0"/>
        <v>1.3379669852302345</v>
      </c>
      <c r="G17" s="433">
        <f t="shared" si="1"/>
        <v>1.1535580524344569</v>
      </c>
      <c r="I17" s="439"/>
    </row>
    <row r="18" spans="1:9" ht="13.5">
      <c r="A18" s="430">
        <v>2010199</v>
      </c>
      <c r="B18" s="431" t="s">
        <v>74</v>
      </c>
      <c r="C18" s="436">
        <v>2773</v>
      </c>
      <c r="D18" s="436">
        <v>7815</v>
      </c>
      <c r="E18" s="436">
        <v>3372</v>
      </c>
      <c r="F18" s="433">
        <f t="shared" si="0"/>
        <v>1.2160115398485394</v>
      </c>
      <c r="G18" s="433">
        <f t="shared" si="1"/>
        <v>0.4314779270633397</v>
      </c>
      <c r="I18" s="439"/>
    </row>
    <row r="19" spans="1:9" ht="13.5">
      <c r="A19" s="430">
        <v>20102</v>
      </c>
      <c r="B19" s="434" t="s">
        <v>75</v>
      </c>
      <c r="C19" s="435">
        <v>43420</v>
      </c>
      <c r="D19" s="435">
        <v>49235</v>
      </c>
      <c r="E19" s="435">
        <v>47564</v>
      </c>
      <c r="F19" s="433">
        <f t="shared" si="0"/>
        <v>1.0954398894518655</v>
      </c>
      <c r="G19" s="433">
        <f t="shared" si="1"/>
        <v>0.9660607291560881</v>
      </c>
      <c r="I19" s="439"/>
    </row>
    <row r="20" spans="1:9" ht="13.5">
      <c r="A20" s="430">
        <v>2010201</v>
      </c>
      <c r="B20" s="434" t="s">
        <v>64</v>
      </c>
      <c r="C20" s="436">
        <v>35045</v>
      </c>
      <c r="D20" s="436">
        <v>39158</v>
      </c>
      <c r="E20" s="436">
        <v>38851</v>
      </c>
      <c r="F20" s="433">
        <f t="shared" si="0"/>
        <v>1.1086032244257384</v>
      </c>
      <c r="G20" s="433">
        <f t="shared" si="1"/>
        <v>0.9921599673119158</v>
      </c>
      <c r="I20" s="439"/>
    </row>
    <row r="21" spans="1:9" ht="13.5">
      <c r="A21" s="430">
        <v>2010202</v>
      </c>
      <c r="B21" s="434" t="s">
        <v>65</v>
      </c>
      <c r="C21" s="436">
        <v>2883</v>
      </c>
      <c r="D21" s="436">
        <v>2938</v>
      </c>
      <c r="E21" s="436">
        <v>2408</v>
      </c>
      <c r="F21" s="433">
        <f t="shared" si="0"/>
        <v>0.8352410683315991</v>
      </c>
      <c r="G21" s="433">
        <f t="shared" si="1"/>
        <v>0.8196051735874744</v>
      </c>
      <c r="I21" s="439"/>
    </row>
    <row r="22" spans="1:9" ht="13.5">
      <c r="A22" s="430">
        <v>2010203</v>
      </c>
      <c r="B22" s="437" t="s">
        <v>66</v>
      </c>
      <c r="C22" s="436">
        <v>1285</v>
      </c>
      <c r="D22" s="436">
        <v>1182</v>
      </c>
      <c r="E22" s="436">
        <v>1291</v>
      </c>
      <c r="F22" s="433">
        <f t="shared" si="0"/>
        <v>1.004669260700389</v>
      </c>
      <c r="G22" s="433">
        <f t="shared" si="1"/>
        <v>1.0922165820642977</v>
      </c>
      <c r="I22" s="439"/>
    </row>
    <row r="23" spans="1:9" ht="13.5">
      <c r="A23" s="430">
        <v>2010204</v>
      </c>
      <c r="B23" s="437" t="s">
        <v>76</v>
      </c>
      <c r="C23" s="436">
        <v>1406</v>
      </c>
      <c r="D23" s="436">
        <v>1803</v>
      </c>
      <c r="E23" s="436">
        <v>1564</v>
      </c>
      <c r="F23" s="433">
        <f t="shared" si="0"/>
        <v>1.112375533428165</v>
      </c>
      <c r="G23" s="433">
        <f t="shared" si="1"/>
        <v>0.8674431503050472</v>
      </c>
      <c r="I23" s="439"/>
    </row>
    <row r="24" spans="1:9" ht="13.5">
      <c r="A24" s="430">
        <v>2010205</v>
      </c>
      <c r="B24" s="437" t="s">
        <v>77</v>
      </c>
      <c r="C24" s="436">
        <v>130</v>
      </c>
      <c r="D24" s="436">
        <v>83</v>
      </c>
      <c r="E24" s="436">
        <v>63</v>
      </c>
      <c r="F24" s="433">
        <f t="shared" si="0"/>
        <v>0.4846153846153846</v>
      </c>
      <c r="G24" s="433">
        <f t="shared" si="1"/>
        <v>0.7590361445783133</v>
      </c>
      <c r="I24" s="439"/>
    </row>
    <row r="25" spans="1:9" ht="13.5">
      <c r="A25" s="430">
        <v>2010206</v>
      </c>
      <c r="B25" s="437" t="s">
        <v>78</v>
      </c>
      <c r="C25" s="436">
        <v>750</v>
      </c>
      <c r="D25" s="436">
        <v>728</v>
      </c>
      <c r="E25" s="436">
        <v>730</v>
      </c>
      <c r="F25" s="433">
        <f t="shared" si="0"/>
        <v>0.9733333333333334</v>
      </c>
      <c r="G25" s="433">
        <f t="shared" si="1"/>
        <v>1.0027472527472527</v>
      </c>
      <c r="I25" s="439"/>
    </row>
    <row r="26" spans="1:9" ht="13.5">
      <c r="A26" s="430">
        <v>2010250</v>
      </c>
      <c r="B26" s="437" t="s">
        <v>73</v>
      </c>
      <c r="C26" s="436">
        <v>275</v>
      </c>
      <c r="D26" s="436">
        <v>302</v>
      </c>
      <c r="E26" s="436">
        <v>435</v>
      </c>
      <c r="F26" s="433">
        <f t="shared" si="0"/>
        <v>1.5818181818181818</v>
      </c>
      <c r="G26" s="433">
        <f t="shared" si="1"/>
        <v>1.4403973509933774</v>
      </c>
      <c r="I26" s="439"/>
    </row>
    <row r="27" spans="1:9" ht="13.5">
      <c r="A27" s="430">
        <v>2010299</v>
      </c>
      <c r="B27" s="437" t="s">
        <v>79</v>
      </c>
      <c r="C27" s="436">
        <v>1646</v>
      </c>
      <c r="D27" s="436">
        <v>3041</v>
      </c>
      <c r="E27" s="436">
        <v>2222</v>
      </c>
      <c r="F27" s="433">
        <f t="shared" si="0"/>
        <v>1.3499392466585662</v>
      </c>
      <c r="G27" s="433">
        <f t="shared" si="1"/>
        <v>0.730680697139099</v>
      </c>
      <c r="I27" s="439"/>
    </row>
    <row r="28" spans="1:9" ht="13.5">
      <c r="A28" s="430">
        <v>20103</v>
      </c>
      <c r="B28" s="434" t="s">
        <v>80</v>
      </c>
      <c r="C28" s="435">
        <v>1647114</v>
      </c>
      <c r="D28" s="435">
        <v>1951452</v>
      </c>
      <c r="E28" s="435">
        <v>1970261</v>
      </c>
      <c r="F28" s="433">
        <f t="shared" si="0"/>
        <v>1.1961898204981563</v>
      </c>
      <c r="G28" s="433">
        <f t="shared" si="1"/>
        <v>1.0096384640770053</v>
      </c>
      <c r="I28" s="439"/>
    </row>
    <row r="29" spans="1:9" ht="13.5">
      <c r="A29" s="430">
        <v>2010301</v>
      </c>
      <c r="B29" s="434" t="s">
        <v>64</v>
      </c>
      <c r="C29" s="436">
        <v>1191827</v>
      </c>
      <c r="D29" s="436">
        <v>1347376</v>
      </c>
      <c r="E29" s="436">
        <v>1426704</v>
      </c>
      <c r="F29" s="433">
        <f t="shared" si="0"/>
        <v>1.1970730651344532</v>
      </c>
      <c r="G29" s="433">
        <f t="shared" si="1"/>
        <v>1.0588759188229566</v>
      </c>
      <c r="I29" s="439"/>
    </row>
    <row r="30" spans="1:9" ht="13.5">
      <c r="A30" s="430">
        <v>2010302</v>
      </c>
      <c r="B30" s="434" t="s">
        <v>65</v>
      </c>
      <c r="C30" s="436">
        <v>84365</v>
      </c>
      <c r="D30" s="436">
        <v>114701</v>
      </c>
      <c r="E30" s="436">
        <v>93918</v>
      </c>
      <c r="F30" s="433">
        <f t="shared" si="0"/>
        <v>1.1132341610857583</v>
      </c>
      <c r="G30" s="433">
        <f t="shared" si="1"/>
        <v>0.8188071594842242</v>
      </c>
      <c r="I30" s="439"/>
    </row>
    <row r="31" spans="1:9" ht="13.5">
      <c r="A31" s="430">
        <v>2010303</v>
      </c>
      <c r="B31" s="437" t="s">
        <v>66</v>
      </c>
      <c r="C31" s="436">
        <v>79463</v>
      </c>
      <c r="D31" s="436">
        <v>78717</v>
      </c>
      <c r="E31" s="436">
        <v>54333</v>
      </c>
      <c r="F31" s="433">
        <f t="shared" si="0"/>
        <v>0.6837521865522319</v>
      </c>
      <c r="G31" s="433">
        <f t="shared" si="1"/>
        <v>0.6902320972598041</v>
      </c>
      <c r="I31" s="439"/>
    </row>
    <row r="32" spans="1:9" ht="13.5">
      <c r="A32" s="430">
        <v>2010304</v>
      </c>
      <c r="B32" s="437" t="s">
        <v>81</v>
      </c>
      <c r="C32" s="436">
        <v>1347</v>
      </c>
      <c r="D32" s="436">
        <v>1193</v>
      </c>
      <c r="E32" s="436">
        <v>1436</v>
      </c>
      <c r="F32" s="433">
        <f t="shared" si="0"/>
        <v>1.0660727542687454</v>
      </c>
      <c r="G32" s="433">
        <f t="shared" si="1"/>
        <v>1.203688181056161</v>
      </c>
      <c r="I32" s="439"/>
    </row>
    <row r="33" spans="1:9" ht="13.5">
      <c r="A33" s="430">
        <v>2010305</v>
      </c>
      <c r="B33" s="437" t="s">
        <v>82</v>
      </c>
      <c r="C33" s="436">
        <v>519</v>
      </c>
      <c r="D33" s="436">
        <v>1154</v>
      </c>
      <c r="E33" s="436">
        <v>11215</v>
      </c>
      <c r="F33" s="433">
        <f t="shared" si="0"/>
        <v>21.608863198458575</v>
      </c>
      <c r="G33" s="433">
        <f t="shared" si="1"/>
        <v>9.71837088388215</v>
      </c>
      <c r="I33" s="439"/>
    </row>
    <row r="34" spans="1:9" ht="13.5">
      <c r="A34" s="430">
        <v>2010306</v>
      </c>
      <c r="B34" s="438" t="s">
        <v>83</v>
      </c>
      <c r="C34" s="436">
        <v>2344</v>
      </c>
      <c r="D34" s="436">
        <v>3206</v>
      </c>
      <c r="E34" s="436">
        <v>3164</v>
      </c>
      <c r="F34" s="433">
        <f t="shared" si="0"/>
        <v>1.3498293515358362</v>
      </c>
      <c r="G34" s="433">
        <f t="shared" si="1"/>
        <v>0.9868995633187773</v>
      </c>
      <c r="I34" s="439"/>
    </row>
    <row r="35" spans="1:9" ht="13.5">
      <c r="A35" s="430">
        <v>2010308</v>
      </c>
      <c r="B35" s="434" t="s">
        <v>84</v>
      </c>
      <c r="C35" s="436">
        <v>4972</v>
      </c>
      <c r="D35" s="436">
        <v>8696</v>
      </c>
      <c r="E35" s="436">
        <v>6937</v>
      </c>
      <c r="F35" s="433">
        <f t="shared" si="0"/>
        <v>1.3952131938857602</v>
      </c>
      <c r="G35" s="433">
        <f t="shared" si="1"/>
        <v>0.797723091076357</v>
      </c>
      <c r="I35" s="439"/>
    </row>
    <row r="36" spans="1:9" ht="13.5">
      <c r="A36" s="430">
        <v>2010309</v>
      </c>
      <c r="B36" s="437" t="s">
        <v>85</v>
      </c>
      <c r="C36" s="436">
        <v>5</v>
      </c>
      <c r="D36" s="436">
        <v>70</v>
      </c>
      <c r="E36" s="436">
        <v>74</v>
      </c>
      <c r="F36" s="433">
        <f t="shared" si="0"/>
        <v>14.8</v>
      </c>
      <c r="G36" s="433">
        <f t="shared" si="1"/>
        <v>1.0571428571428572</v>
      </c>
      <c r="I36" s="439"/>
    </row>
    <row r="37" spans="1:9" ht="13.5">
      <c r="A37" s="430">
        <v>2010350</v>
      </c>
      <c r="B37" s="437" t="s">
        <v>73</v>
      </c>
      <c r="C37" s="436">
        <v>175739</v>
      </c>
      <c r="D37" s="436">
        <v>206987</v>
      </c>
      <c r="E37" s="436">
        <v>187948</v>
      </c>
      <c r="F37" s="433">
        <f t="shared" si="0"/>
        <v>1.0694723425079238</v>
      </c>
      <c r="G37" s="433">
        <f t="shared" si="1"/>
        <v>0.908018377965766</v>
      </c>
      <c r="I37" s="439"/>
    </row>
    <row r="38" spans="1:9" ht="13.5">
      <c r="A38" s="430">
        <v>2010399</v>
      </c>
      <c r="B38" s="437" t="s">
        <v>86</v>
      </c>
      <c r="C38" s="436">
        <v>106533</v>
      </c>
      <c r="D38" s="436">
        <v>189352</v>
      </c>
      <c r="E38" s="436">
        <v>184532</v>
      </c>
      <c r="F38" s="433">
        <f t="shared" si="0"/>
        <v>1.7321581106323862</v>
      </c>
      <c r="G38" s="433">
        <f t="shared" si="1"/>
        <v>0.9745447631923613</v>
      </c>
      <c r="I38" s="439"/>
    </row>
    <row r="39" spans="1:9" ht="13.5">
      <c r="A39" s="430">
        <v>20104</v>
      </c>
      <c r="B39" s="434" t="s">
        <v>87</v>
      </c>
      <c r="C39" s="435">
        <v>227524</v>
      </c>
      <c r="D39" s="435">
        <v>124748</v>
      </c>
      <c r="E39" s="435">
        <v>98949</v>
      </c>
      <c r="F39" s="433">
        <f t="shared" si="0"/>
        <v>0.4348947803308662</v>
      </c>
      <c r="G39" s="433">
        <f t="shared" si="1"/>
        <v>0.7931910732035784</v>
      </c>
      <c r="I39" s="439"/>
    </row>
    <row r="40" spans="1:9" ht="13.5">
      <c r="A40" s="430">
        <v>2010401</v>
      </c>
      <c r="B40" s="434" t="s">
        <v>64</v>
      </c>
      <c r="C40" s="436">
        <v>47550</v>
      </c>
      <c r="D40" s="436">
        <v>54899</v>
      </c>
      <c r="E40" s="436">
        <v>51782</v>
      </c>
      <c r="F40" s="433">
        <f t="shared" si="0"/>
        <v>1.0890010515247108</v>
      </c>
      <c r="G40" s="433">
        <f t="shared" si="1"/>
        <v>0.9432230095265852</v>
      </c>
      <c r="I40" s="439"/>
    </row>
    <row r="41" spans="1:9" ht="13.5">
      <c r="A41" s="430">
        <v>2010402</v>
      </c>
      <c r="B41" s="434" t="s">
        <v>65</v>
      </c>
      <c r="C41" s="436">
        <v>10103</v>
      </c>
      <c r="D41" s="436">
        <v>13767</v>
      </c>
      <c r="E41" s="436">
        <v>12131</v>
      </c>
      <c r="F41" s="433">
        <f t="shared" si="0"/>
        <v>1.2007324557062258</v>
      </c>
      <c r="G41" s="433">
        <f t="shared" si="1"/>
        <v>0.881165104961139</v>
      </c>
      <c r="I41" s="439"/>
    </row>
    <row r="42" spans="1:9" ht="13.5">
      <c r="A42" s="430">
        <v>2010403</v>
      </c>
      <c r="B42" s="437" t="s">
        <v>66</v>
      </c>
      <c r="C42" s="436">
        <v>946</v>
      </c>
      <c r="D42" s="436">
        <v>1149</v>
      </c>
      <c r="E42" s="436">
        <v>948</v>
      </c>
      <c r="F42" s="433">
        <f t="shared" si="0"/>
        <v>1.0021141649048626</v>
      </c>
      <c r="G42" s="433">
        <f t="shared" si="1"/>
        <v>0.825065274151436</v>
      </c>
      <c r="I42" s="439"/>
    </row>
    <row r="43" spans="1:9" ht="13.5">
      <c r="A43" s="430">
        <v>2010404</v>
      </c>
      <c r="B43" s="437" t="s">
        <v>88</v>
      </c>
      <c r="C43" s="436">
        <v>502</v>
      </c>
      <c r="D43" s="436">
        <v>1014</v>
      </c>
      <c r="E43" s="436">
        <v>120</v>
      </c>
      <c r="F43" s="433">
        <f t="shared" si="0"/>
        <v>0.23904382470119523</v>
      </c>
      <c r="G43" s="433">
        <f t="shared" si="1"/>
        <v>0.11834319526627218</v>
      </c>
      <c r="I43" s="439"/>
    </row>
    <row r="44" spans="1:9" ht="13.5">
      <c r="A44" s="430">
        <v>2010405</v>
      </c>
      <c r="B44" s="437" t="s">
        <v>89</v>
      </c>
      <c r="C44" s="436">
        <v>0</v>
      </c>
      <c r="D44" s="436">
        <v>8</v>
      </c>
      <c r="E44" s="436">
        <v>0</v>
      </c>
      <c r="F44" s="433" t="e">
        <f t="shared" si="0"/>
        <v>#DIV/0!</v>
      </c>
      <c r="G44" s="433">
        <f t="shared" si="1"/>
        <v>0</v>
      </c>
      <c r="I44" s="439"/>
    </row>
    <row r="45" spans="1:9" ht="13.5">
      <c r="A45" s="430">
        <v>2010406</v>
      </c>
      <c r="B45" s="434" t="s">
        <v>90</v>
      </c>
      <c r="C45" s="436">
        <v>896</v>
      </c>
      <c r="D45" s="436">
        <v>434</v>
      </c>
      <c r="E45" s="436">
        <v>1266</v>
      </c>
      <c r="F45" s="433">
        <f t="shared" si="0"/>
        <v>1.4129464285714286</v>
      </c>
      <c r="G45" s="433">
        <f t="shared" si="1"/>
        <v>2.9170506912442398</v>
      </c>
      <c r="I45" s="439"/>
    </row>
    <row r="46" spans="1:9" ht="13.5">
      <c r="A46" s="430">
        <v>2010407</v>
      </c>
      <c r="B46" s="434" t="s">
        <v>91</v>
      </c>
      <c r="C46" s="436">
        <v>86</v>
      </c>
      <c r="D46" s="436">
        <v>38</v>
      </c>
      <c r="E46" s="436">
        <v>63</v>
      </c>
      <c r="F46" s="433">
        <f t="shared" si="0"/>
        <v>0.7325581395348837</v>
      </c>
      <c r="G46" s="433">
        <f t="shared" si="1"/>
        <v>1.6578947368421053</v>
      </c>
      <c r="I46" s="439"/>
    </row>
    <row r="47" spans="1:9" ht="13.5">
      <c r="A47" s="430">
        <v>2010408</v>
      </c>
      <c r="B47" s="434" t="s">
        <v>92</v>
      </c>
      <c r="C47" s="436">
        <v>695</v>
      </c>
      <c r="D47" s="436">
        <v>1573</v>
      </c>
      <c r="E47" s="436">
        <v>264</v>
      </c>
      <c r="F47" s="433">
        <f t="shared" si="0"/>
        <v>0.37985611510791367</v>
      </c>
      <c r="G47" s="433">
        <f t="shared" si="1"/>
        <v>0.16783216783216784</v>
      </c>
      <c r="I47" s="439"/>
    </row>
    <row r="48" spans="1:9" ht="13.5">
      <c r="A48" s="430">
        <v>2010450</v>
      </c>
      <c r="B48" s="434" t="s">
        <v>73</v>
      </c>
      <c r="C48" s="436">
        <v>7142</v>
      </c>
      <c r="D48" s="436">
        <v>9014</v>
      </c>
      <c r="E48" s="436">
        <v>8480</v>
      </c>
      <c r="F48" s="433">
        <f t="shared" si="0"/>
        <v>1.1873424810977318</v>
      </c>
      <c r="G48" s="433">
        <f t="shared" si="1"/>
        <v>0.9407588196139339</v>
      </c>
      <c r="I48" s="439"/>
    </row>
    <row r="49" spans="1:9" ht="13.5">
      <c r="A49" s="430">
        <v>2010499</v>
      </c>
      <c r="B49" s="437" t="s">
        <v>93</v>
      </c>
      <c r="C49" s="436">
        <v>159604</v>
      </c>
      <c r="D49" s="436">
        <v>42852</v>
      </c>
      <c r="E49" s="436">
        <v>23895</v>
      </c>
      <c r="F49" s="433">
        <f t="shared" si="0"/>
        <v>0.1497142928748653</v>
      </c>
      <c r="G49" s="433">
        <f t="shared" si="1"/>
        <v>0.5576169140296836</v>
      </c>
      <c r="I49" s="439"/>
    </row>
    <row r="50" spans="1:9" ht="13.5">
      <c r="A50" s="430">
        <v>20105</v>
      </c>
      <c r="B50" s="437" t="s">
        <v>94</v>
      </c>
      <c r="C50" s="435">
        <v>35310</v>
      </c>
      <c r="D50" s="435">
        <v>44070</v>
      </c>
      <c r="E50" s="435">
        <v>27993</v>
      </c>
      <c r="F50" s="433">
        <f t="shared" si="0"/>
        <v>0.7927782497875956</v>
      </c>
      <c r="G50" s="433">
        <f t="shared" si="1"/>
        <v>0.6351940095302927</v>
      </c>
      <c r="I50" s="439"/>
    </row>
    <row r="51" spans="1:9" ht="13.5">
      <c r="A51" s="430">
        <v>2010501</v>
      </c>
      <c r="B51" s="437" t="s">
        <v>64</v>
      </c>
      <c r="C51" s="435">
        <v>19293</v>
      </c>
      <c r="D51" s="435">
        <v>21747</v>
      </c>
      <c r="E51" s="435">
        <v>19810</v>
      </c>
      <c r="F51" s="433">
        <f t="shared" si="0"/>
        <v>1.0267972839890116</v>
      </c>
      <c r="G51" s="433">
        <f t="shared" si="1"/>
        <v>0.9109302432519428</v>
      </c>
      <c r="I51" s="439"/>
    </row>
    <row r="52" spans="1:9" ht="13.5">
      <c r="A52" s="430">
        <v>2010502</v>
      </c>
      <c r="B52" s="431" t="s">
        <v>65</v>
      </c>
      <c r="C52" s="435">
        <v>480</v>
      </c>
      <c r="D52" s="435">
        <v>572</v>
      </c>
      <c r="E52" s="435">
        <v>711</v>
      </c>
      <c r="F52" s="433">
        <f t="shared" si="0"/>
        <v>1.48125</v>
      </c>
      <c r="G52" s="433">
        <f t="shared" si="1"/>
        <v>1.243006993006993</v>
      </c>
      <c r="I52" s="439"/>
    </row>
    <row r="53" spans="1:9" ht="13.5">
      <c r="A53" s="430">
        <v>2010503</v>
      </c>
      <c r="B53" s="434" t="s">
        <v>66</v>
      </c>
      <c r="C53" s="435">
        <v>327</v>
      </c>
      <c r="D53" s="435">
        <v>215</v>
      </c>
      <c r="E53" s="435">
        <v>155</v>
      </c>
      <c r="F53" s="433">
        <f t="shared" si="0"/>
        <v>0.4740061162079511</v>
      </c>
      <c r="G53" s="433">
        <f t="shared" si="1"/>
        <v>0.7209302325581395</v>
      </c>
      <c r="I53" s="439"/>
    </row>
    <row r="54" spans="1:9" ht="13.5">
      <c r="A54" s="430">
        <v>2010504</v>
      </c>
      <c r="B54" s="434" t="s">
        <v>95</v>
      </c>
      <c r="C54" s="435">
        <v>1076</v>
      </c>
      <c r="D54" s="435">
        <v>1397</v>
      </c>
      <c r="E54" s="435">
        <v>490</v>
      </c>
      <c r="F54" s="433">
        <f t="shared" si="0"/>
        <v>0.45539033457249073</v>
      </c>
      <c r="G54" s="433">
        <f t="shared" si="1"/>
        <v>0.3507516105941303</v>
      </c>
      <c r="I54" s="439"/>
    </row>
    <row r="55" spans="1:9" ht="13.5">
      <c r="A55" s="430">
        <v>2010505</v>
      </c>
      <c r="B55" s="434" t="s">
        <v>96</v>
      </c>
      <c r="C55" s="435">
        <v>1295</v>
      </c>
      <c r="D55" s="435">
        <v>1489</v>
      </c>
      <c r="E55" s="435">
        <v>963</v>
      </c>
      <c r="F55" s="433">
        <f t="shared" si="0"/>
        <v>0.7436293436293436</v>
      </c>
      <c r="G55" s="433">
        <f t="shared" si="1"/>
        <v>0.6467427803895232</v>
      </c>
      <c r="I55" s="439"/>
    </row>
    <row r="56" spans="1:9" ht="13.5">
      <c r="A56" s="430">
        <v>2010506</v>
      </c>
      <c r="B56" s="437" t="s">
        <v>97</v>
      </c>
      <c r="C56" s="435">
        <v>12</v>
      </c>
      <c r="D56" s="435">
        <v>2061</v>
      </c>
      <c r="E56" s="435">
        <v>7</v>
      </c>
      <c r="F56" s="433">
        <f t="shared" si="0"/>
        <v>0.5833333333333334</v>
      </c>
      <c r="G56" s="433">
        <f t="shared" si="1"/>
        <v>0.003396409509946628</v>
      </c>
      <c r="I56" s="439"/>
    </row>
    <row r="57" spans="1:9" ht="13.5">
      <c r="A57" s="430">
        <v>2010507</v>
      </c>
      <c r="B57" s="437" t="s">
        <v>98</v>
      </c>
      <c r="C57" s="435">
        <v>7968</v>
      </c>
      <c r="D57" s="435">
        <v>10458</v>
      </c>
      <c r="E57" s="435">
        <v>959</v>
      </c>
      <c r="F57" s="433">
        <f t="shared" si="0"/>
        <v>0.12035642570281124</v>
      </c>
      <c r="G57" s="433">
        <f t="shared" si="1"/>
        <v>0.09170013386880857</v>
      </c>
      <c r="I57" s="439"/>
    </row>
    <row r="58" spans="1:9" ht="13.5">
      <c r="A58" s="430">
        <v>2010508</v>
      </c>
      <c r="B58" s="437" t="s">
        <v>99</v>
      </c>
      <c r="C58" s="435">
        <v>280</v>
      </c>
      <c r="D58" s="435">
        <v>606</v>
      </c>
      <c r="E58" s="435">
        <v>543</v>
      </c>
      <c r="F58" s="433">
        <f t="shared" si="0"/>
        <v>1.9392857142857143</v>
      </c>
      <c r="G58" s="433">
        <f t="shared" si="1"/>
        <v>0.8960396039603961</v>
      </c>
      <c r="I58" s="439"/>
    </row>
    <row r="59" spans="1:9" ht="13.5">
      <c r="A59" s="430">
        <v>2010550</v>
      </c>
      <c r="B59" s="434" t="s">
        <v>73</v>
      </c>
      <c r="C59" s="435">
        <v>3245</v>
      </c>
      <c r="D59" s="435">
        <v>3858</v>
      </c>
      <c r="E59" s="435">
        <v>3698</v>
      </c>
      <c r="F59" s="433">
        <f t="shared" si="0"/>
        <v>1.1395993836671803</v>
      </c>
      <c r="G59" s="433">
        <f t="shared" si="1"/>
        <v>0.9585277345775013</v>
      </c>
      <c r="I59" s="439"/>
    </row>
    <row r="60" spans="1:9" ht="13.5">
      <c r="A60" s="430">
        <v>2010599</v>
      </c>
      <c r="B60" s="437" t="s">
        <v>100</v>
      </c>
      <c r="C60" s="435">
        <v>1334</v>
      </c>
      <c r="D60" s="435">
        <v>1667</v>
      </c>
      <c r="E60" s="435">
        <v>657</v>
      </c>
      <c r="F60" s="433">
        <f t="shared" si="0"/>
        <v>0.49250374812593706</v>
      </c>
      <c r="G60" s="433">
        <f t="shared" si="1"/>
        <v>0.394121175764847</v>
      </c>
      <c r="I60" s="439"/>
    </row>
    <row r="61" spans="1:9" ht="13.5">
      <c r="A61" s="430">
        <v>20106</v>
      </c>
      <c r="B61" s="438" t="s">
        <v>101</v>
      </c>
      <c r="C61" s="435">
        <v>219362</v>
      </c>
      <c r="D61" s="435">
        <v>240783</v>
      </c>
      <c r="E61" s="435">
        <v>258802</v>
      </c>
      <c r="F61" s="433">
        <f t="shared" si="0"/>
        <v>1.1797941302504535</v>
      </c>
      <c r="G61" s="433">
        <f t="shared" si="1"/>
        <v>1.0748350174223262</v>
      </c>
      <c r="I61" s="439"/>
    </row>
    <row r="62" spans="1:9" ht="13.5">
      <c r="A62" s="430">
        <v>2010601</v>
      </c>
      <c r="B62" s="437" t="s">
        <v>64</v>
      </c>
      <c r="C62" s="436">
        <v>92123</v>
      </c>
      <c r="D62" s="436">
        <v>102361</v>
      </c>
      <c r="E62" s="436">
        <v>93354</v>
      </c>
      <c r="F62" s="433">
        <f t="shared" si="0"/>
        <v>1.013362569608024</v>
      </c>
      <c r="G62" s="433">
        <f t="shared" si="1"/>
        <v>0.9120075028575336</v>
      </c>
      <c r="I62" s="439"/>
    </row>
    <row r="63" spans="1:9" ht="13.5">
      <c r="A63" s="430">
        <v>2010602</v>
      </c>
      <c r="B63" s="431" t="s">
        <v>65</v>
      </c>
      <c r="C63" s="436">
        <v>10527</v>
      </c>
      <c r="D63" s="436">
        <v>14447</v>
      </c>
      <c r="E63" s="436">
        <v>10376</v>
      </c>
      <c r="F63" s="433">
        <f t="shared" si="0"/>
        <v>0.9856559323643963</v>
      </c>
      <c r="G63" s="433">
        <f t="shared" si="1"/>
        <v>0.7182113933688655</v>
      </c>
      <c r="I63" s="439"/>
    </row>
    <row r="64" spans="1:9" ht="13.5">
      <c r="A64" s="430">
        <v>2010603</v>
      </c>
      <c r="B64" s="431" t="s">
        <v>66</v>
      </c>
      <c r="C64" s="436">
        <v>1652</v>
      </c>
      <c r="D64" s="436">
        <v>1566</v>
      </c>
      <c r="E64" s="436">
        <v>1555</v>
      </c>
      <c r="F64" s="433">
        <f t="shared" si="0"/>
        <v>0.9412832929782082</v>
      </c>
      <c r="G64" s="433">
        <f t="shared" si="1"/>
        <v>0.9929757343550447</v>
      </c>
      <c r="I64" s="439"/>
    </row>
    <row r="65" spans="1:9" ht="13.5">
      <c r="A65" s="430">
        <v>2010604</v>
      </c>
      <c r="B65" s="431" t="s">
        <v>102</v>
      </c>
      <c r="C65" s="436">
        <v>1084</v>
      </c>
      <c r="D65" s="436">
        <v>742</v>
      </c>
      <c r="E65" s="436">
        <v>1601</v>
      </c>
      <c r="F65" s="433">
        <f t="shared" si="0"/>
        <v>1.4769372693726937</v>
      </c>
      <c r="G65" s="433">
        <f t="shared" si="1"/>
        <v>2.1576819407008085</v>
      </c>
      <c r="I65" s="439"/>
    </row>
    <row r="66" spans="1:9" ht="13.5">
      <c r="A66" s="430">
        <v>2010605</v>
      </c>
      <c r="B66" s="431" t="s">
        <v>103</v>
      </c>
      <c r="C66" s="436">
        <v>2300</v>
      </c>
      <c r="D66" s="436">
        <v>2007</v>
      </c>
      <c r="E66" s="436">
        <v>2276</v>
      </c>
      <c r="F66" s="433">
        <f t="shared" si="0"/>
        <v>0.9895652173913043</v>
      </c>
      <c r="G66" s="433">
        <f t="shared" si="1"/>
        <v>1.1340308918784254</v>
      </c>
      <c r="I66" s="439"/>
    </row>
    <row r="67" spans="1:9" ht="13.5">
      <c r="A67" s="430">
        <v>2010606</v>
      </c>
      <c r="B67" s="431" t="s">
        <v>104</v>
      </c>
      <c r="C67" s="436">
        <v>2332</v>
      </c>
      <c r="D67" s="436">
        <v>55</v>
      </c>
      <c r="E67" s="436">
        <v>70</v>
      </c>
      <c r="F67" s="433">
        <f t="shared" si="0"/>
        <v>0.030017152658662092</v>
      </c>
      <c r="G67" s="433">
        <f t="shared" si="1"/>
        <v>1.2727272727272727</v>
      </c>
      <c r="I67" s="439"/>
    </row>
    <row r="68" spans="1:9" ht="13.5">
      <c r="A68" s="430">
        <v>2010607</v>
      </c>
      <c r="B68" s="434" t="s">
        <v>105</v>
      </c>
      <c r="C68" s="436">
        <v>2831</v>
      </c>
      <c r="D68" s="436">
        <v>5885</v>
      </c>
      <c r="E68" s="436">
        <v>5310</v>
      </c>
      <c r="F68" s="433">
        <f t="shared" si="0"/>
        <v>1.8756623101377605</v>
      </c>
      <c r="G68" s="433">
        <f t="shared" si="1"/>
        <v>0.9022939677145284</v>
      </c>
      <c r="I68" s="439"/>
    </row>
    <row r="69" spans="1:9" ht="13.5">
      <c r="A69" s="430">
        <v>2010608</v>
      </c>
      <c r="B69" s="437" t="s">
        <v>106</v>
      </c>
      <c r="C69" s="436">
        <v>4892</v>
      </c>
      <c r="D69" s="436">
        <v>5301</v>
      </c>
      <c r="E69" s="436">
        <v>3902</v>
      </c>
      <c r="F69" s="433">
        <f t="shared" si="0"/>
        <v>0.7976287816843827</v>
      </c>
      <c r="G69" s="433">
        <f t="shared" si="1"/>
        <v>0.7360875306545934</v>
      </c>
      <c r="I69" s="439"/>
    </row>
    <row r="70" spans="1:9" ht="13.5">
      <c r="A70" s="430">
        <v>2010650</v>
      </c>
      <c r="B70" s="437" t="s">
        <v>73</v>
      </c>
      <c r="C70" s="436">
        <v>25133</v>
      </c>
      <c r="D70" s="436">
        <v>22937</v>
      </c>
      <c r="E70" s="436">
        <v>31266</v>
      </c>
      <c r="F70" s="433">
        <f t="shared" si="0"/>
        <v>1.2440218040027056</v>
      </c>
      <c r="G70" s="433">
        <f t="shared" si="1"/>
        <v>1.363125081745651</v>
      </c>
      <c r="I70" s="439"/>
    </row>
    <row r="71" spans="1:9" ht="13.5">
      <c r="A71" s="430">
        <v>2010699</v>
      </c>
      <c r="B71" s="437" t="s">
        <v>107</v>
      </c>
      <c r="C71" s="436">
        <v>76488</v>
      </c>
      <c r="D71" s="436">
        <v>85482</v>
      </c>
      <c r="E71" s="436">
        <v>109092</v>
      </c>
      <c r="F71" s="433">
        <f aca="true" t="shared" si="2" ref="F71:F134">E71/C71</f>
        <v>1.4262629432067775</v>
      </c>
      <c r="G71" s="433">
        <f aca="true" t="shared" si="3" ref="G71:G134">E71/D71</f>
        <v>1.2761984979293886</v>
      </c>
      <c r="I71" s="439"/>
    </row>
    <row r="72" spans="1:9" ht="13.5">
      <c r="A72" s="430">
        <v>20107</v>
      </c>
      <c r="B72" s="434" t="s">
        <v>108</v>
      </c>
      <c r="C72" s="435">
        <v>93535</v>
      </c>
      <c r="D72" s="435">
        <v>188735</v>
      </c>
      <c r="E72" s="435">
        <v>98108</v>
      </c>
      <c r="F72" s="433">
        <f t="shared" si="2"/>
        <v>1.048890789544021</v>
      </c>
      <c r="G72" s="433">
        <f t="shared" si="3"/>
        <v>0.519818793546507</v>
      </c>
      <c r="I72" s="439"/>
    </row>
    <row r="73" spans="1:9" ht="13.5">
      <c r="A73" s="430">
        <v>2010701</v>
      </c>
      <c r="B73" s="434" t="s">
        <v>64</v>
      </c>
      <c r="C73" s="436">
        <v>78012</v>
      </c>
      <c r="D73" s="436">
        <v>113793</v>
      </c>
      <c r="E73" s="436">
        <v>80746</v>
      </c>
      <c r="F73" s="433">
        <f t="shared" si="2"/>
        <v>1.0350458903758397</v>
      </c>
      <c r="G73" s="433">
        <f t="shared" si="3"/>
        <v>0.7095867056848839</v>
      </c>
      <c r="I73" s="439"/>
    </row>
    <row r="74" spans="1:9" ht="13.5">
      <c r="A74" s="430">
        <v>2010702</v>
      </c>
      <c r="B74" s="434" t="s">
        <v>65</v>
      </c>
      <c r="C74" s="436">
        <v>6140</v>
      </c>
      <c r="D74" s="436">
        <v>8588</v>
      </c>
      <c r="E74" s="436">
        <v>7000</v>
      </c>
      <c r="F74" s="433">
        <f t="shared" si="2"/>
        <v>1.1400651465798046</v>
      </c>
      <c r="G74" s="433">
        <f t="shared" si="3"/>
        <v>0.8150908244061481</v>
      </c>
      <c r="I74" s="439"/>
    </row>
    <row r="75" spans="1:9" ht="13.5">
      <c r="A75" s="430">
        <v>2010703</v>
      </c>
      <c r="B75" s="437" t="s">
        <v>66</v>
      </c>
      <c r="C75" s="436">
        <v>0</v>
      </c>
      <c r="D75" s="436">
        <v>0</v>
      </c>
      <c r="E75" s="436">
        <v>0</v>
      </c>
      <c r="F75" s="433" t="e">
        <f t="shared" si="2"/>
        <v>#DIV/0!</v>
      </c>
      <c r="G75" s="433" t="e">
        <f t="shared" si="3"/>
        <v>#DIV/0!</v>
      </c>
      <c r="I75" s="439"/>
    </row>
    <row r="76" spans="1:9" ht="13.5">
      <c r="A76" s="430">
        <v>2010709</v>
      </c>
      <c r="B76" s="434" t="s">
        <v>105</v>
      </c>
      <c r="C76" s="436">
        <v>0</v>
      </c>
      <c r="D76" s="436">
        <v>3358</v>
      </c>
      <c r="E76" s="436">
        <v>1808</v>
      </c>
      <c r="F76" s="433" t="e">
        <f t="shared" si="2"/>
        <v>#DIV/0!</v>
      </c>
      <c r="G76" s="433">
        <f t="shared" si="3"/>
        <v>0.5384157236450268</v>
      </c>
      <c r="I76" s="439"/>
    </row>
    <row r="77" spans="1:9" ht="13.5">
      <c r="A77" s="430">
        <v>2010710</v>
      </c>
      <c r="B77" s="437" t="s">
        <v>109</v>
      </c>
      <c r="C77" s="436">
        <v>2343</v>
      </c>
      <c r="D77" s="436">
        <v>49408</v>
      </c>
      <c r="E77" s="436">
        <v>2316</v>
      </c>
      <c r="F77" s="433">
        <f t="shared" si="2"/>
        <v>0.9884763124199744</v>
      </c>
      <c r="G77" s="433">
        <f t="shared" si="3"/>
        <v>0.046875</v>
      </c>
      <c r="I77" s="439"/>
    </row>
    <row r="78" spans="1:9" ht="13.5">
      <c r="A78" s="430">
        <v>2010750</v>
      </c>
      <c r="B78" s="437" t="s">
        <v>73</v>
      </c>
      <c r="C78" s="436">
        <v>79</v>
      </c>
      <c r="D78" s="436">
        <v>58</v>
      </c>
      <c r="E78" s="436">
        <v>0</v>
      </c>
      <c r="F78" s="433">
        <f t="shared" si="2"/>
        <v>0</v>
      </c>
      <c r="G78" s="433">
        <f t="shared" si="3"/>
        <v>0</v>
      </c>
      <c r="I78" s="439"/>
    </row>
    <row r="79" spans="1:9" ht="13.5">
      <c r="A79" s="430">
        <v>2010799</v>
      </c>
      <c r="B79" s="437" t="s">
        <v>110</v>
      </c>
      <c r="C79" s="436">
        <v>6961</v>
      </c>
      <c r="D79" s="436">
        <v>13530</v>
      </c>
      <c r="E79" s="436">
        <v>6238</v>
      </c>
      <c r="F79" s="433">
        <f t="shared" si="2"/>
        <v>0.8961356126993248</v>
      </c>
      <c r="G79" s="433">
        <f t="shared" si="3"/>
        <v>0.46104951958610496</v>
      </c>
      <c r="I79" s="439"/>
    </row>
    <row r="80" spans="1:9" ht="13.5">
      <c r="A80" s="430">
        <v>20108</v>
      </c>
      <c r="B80" s="437" t="s">
        <v>111</v>
      </c>
      <c r="C80" s="435">
        <v>45446</v>
      </c>
      <c r="D80" s="435">
        <v>46918</v>
      </c>
      <c r="E80" s="435">
        <v>46420</v>
      </c>
      <c r="F80" s="433">
        <f t="shared" si="2"/>
        <v>1.0214320292214936</v>
      </c>
      <c r="G80" s="433">
        <f t="shared" si="3"/>
        <v>0.9893857368174261</v>
      </c>
      <c r="I80" s="439"/>
    </row>
    <row r="81" spans="1:9" ht="13.5">
      <c r="A81" s="430">
        <v>2010801</v>
      </c>
      <c r="B81" s="434" t="s">
        <v>64</v>
      </c>
      <c r="C81" s="436">
        <v>29827</v>
      </c>
      <c r="D81" s="436">
        <v>33579</v>
      </c>
      <c r="E81" s="436">
        <v>31986</v>
      </c>
      <c r="F81" s="433">
        <f t="shared" si="2"/>
        <v>1.0723840815368626</v>
      </c>
      <c r="G81" s="433">
        <f t="shared" si="3"/>
        <v>0.9525596354864647</v>
      </c>
      <c r="I81" s="439"/>
    </row>
    <row r="82" spans="1:9" ht="13.5">
      <c r="A82" s="430">
        <v>2010802</v>
      </c>
      <c r="B82" s="434" t="s">
        <v>65</v>
      </c>
      <c r="C82" s="436">
        <v>1405</v>
      </c>
      <c r="D82" s="436">
        <v>1843</v>
      </c>
      <c r="E82" s="436">
        <v>917</v>
      </c>
      <c r="F82" s="433">
        <f t="shared" si="2"/>
        <v>0.6526690391459075</v>
      </c>
      <c r="G82" s="433">
        <f t="shared" si="3"/>
        <v>0.49755832881172</v>
      </c>
      <c r="I82" s="439"/>
    </row>
    <row r="83" spans="1:9" ht="13.5">
      <c r="A83" s="430">
        <v>2010803</v>
      </c>
      <c r="B83" s="434" t="s">
        <v>66</v>
      </c>
      <c r="C83" s="436">
        <v>222</v>
      </c>
      <c r="D83" s="436">
        <v>245</v>
      </c>
      <c r="E83" s="436">
        <v>242</v>
      </c>
      <c r="F83" s="433">
        <f t="shared" si="2"/>
        <v>1.09009009009009</v>
      </c>
      <c r="G83" s="433">
        <f t="shared" si="3"/>
        <v>0.9877551020408163</v>
      </c>
      <c r="I83" s="439"/>
    </row>
    <row r="84" spans="1:9" ht="13.5">
      <c r="A84" s="430">
        <v>2010804</v>
      </c>
      <c r="B84" s="440" t="s">
        <v>112</v>
      </c>
      <c r="C84" s="436">
        <v>9127</v>
      </c>
      <c r="D84" s="436">
        <v>6593</v>
      </c>
      <c r="E84" s="436">
        <v>8971</v>
      </c>
      <c r="F84" s="433">
        <f t="shared" si="2"/>
        <v>0.9829078558124247</v>
      </c>
      <c r="G84" s="433">
        <f t="shared" si="3"/>
        <v>1.360685575610496</v>
      </c>
      <c r="I84" s="439"/>
    </row>
    <row r="85" spans="1:9" ht="13.5">
      <c r="A85" s="430">
        <v>2010805</v>
      </c>
      <c r="B85" s="437" t="s">
        <v>113</v>
      </c>
      <c r="C85" s="436">
        <v>19</v>
      </c>
      <c r="D85" s="436">
        <v>10</v>
      </c>
      <c r="E85" s="436">
        <v>19</v>
      </c>
      <c r="F85" s="433">
        <f t="shared" si="2"/>
        <v>1</v>
      </c>
      <c r="G85" s="433">
        <f t="shared" si="3"/>
        <v>1.9</v>
      </c>
      <c r="I85" s="439"/>
    </row>
    <row r="86" spans="1:9" ht="13.5">
      <c r="A86" s="430">
        <v>2010806</v>
      </c>
      <c r="B86" s="437" t="s">
        <v>105</v>
      </c>
      <c r="C86" s="436">
        <v>106</v>
      </c>
      <c r="D86" s="436">
        <v>68</v>
      </c>
      <c r="E86" s="436">
        <v>124</v>
      </c>
      <c r="F86" s="433">
        <f t="shared" si="2"/>
        <v>1.169811320754717</v>
      </c>
      <c r="G86" s="433">
        <f t="shared" si="3"/>
        <v>1.8235294117647058</v>
      </c>
      <c r="I86" s="439"/>
    </row>
    <row r="87" spans="1:9" ht="13.5">
      <c r="A87" s="430">
        <v>2010850</v>
      </c>
      <c r="B87" s="437" t="s">
        <v>73</v>
      </c>
      <c r="C87" s="436">
        <v>1896</v>
      </c>
      <c r="D87" s="436">
        <v>2196</v>
      </c>
      <c r="E87" s="436">
        <v>2531</v>
      </c>
      <c r="F87" s="433">
        <f t="shared" si="2"/>
        <v>1.334915611814346</v>
      </c>
      <c r="G87" s="433">
        <f t="shared" si="3"/>
        <v>1.1525500910746813</v>
      </c>
      <c r="I87" s="439"/>
    </row>
    <row r="88" spans="1:9" ht="13.5">
      <c r="A88" s="430">
        <v>2010899</v>
      </c>
      <c r="B88" s="431" t="s">
        <v>114</v>
      </c>
      <c r="C88" s="436">
        <v>2844</v>
      </c>
      <c r="D88" s="436">
        <v>2384</v>
      </c>
      <c r="E88" s="436">
        <v>1630</v>
      </c>
      <c r="F88" s="433">
        <f t="shared" si="2"/>
        <v>0.5731364275668073</v>
      </c>
      <c r="G88" s="433">
        <f t="shared" si="3"/>
        <v>0.6837248322147651</v>
      </c>
      <c r="I88" s="439"/>
    </row>
    <row r="89" spans="1:9" ht="13.5">
      <c r="A89" s="430">
        <v>20109</v>
      </c>
      <c r="B89" s="434" t="s">
        <v>115</v>
      </c>
      <c r="C89" s="435">
        <v>4406</v>
      </c>
      <c r="D89" s="435">
        <v>5679</v>
      </c>
      <c r="E89" s="435">
        <v>3738</v>
      </c>
      <c r="F89" s="433">
        <f t="shared" si="2"/>
        <v>0.8483885610531094</v>
      </c>
      <c r="G89" s="433">
        <f t="shared" si="3"/>
        <v>0.6582144743792921</v>
      </c>
      <c r="I89" s="439"/>
    </row>
    <row r="90" spans="1:9" ht="13.5">
      <c r="A90" s="430">
        <v>2010901</v>
      </c>
      <c r="B90" s="434" t="s">
        <v>64</v>
      </c>
      <c r="C90" s="435">
        <v>1221</v>
      </c>
      <c r="D90" s="435">
        <v>60</v>
      </c>
      <c r="E90" s="435">
        <v>146</v>
      </c>
      <c r="F90" s="433">
        <f t="shared" si="2"/>
        <v>0.11957411957411958</v>
      </c>
      <c r="G90" s="433">
        <f t="shared" si="3"/>
        <v>2.433333333333333</v>
      </c>
      <c r="I90" s="439"/>
    </row>
    <row r="91" spans="1:9" ht="13.5">
      <c r="A91" s="430">
        <v>2010902</v>
      </c>
      <c r="B91" s="437" t="s">
        <v>65</v>
      </c>
      <c r="C91" s="435">
        <v>0</v>
      </c>
      <c r="D91" s="435">
        <v>400</v>
      </c>
      <c r="E91" s="435">
        <v>650</v>
      </c>
      <c r="F91" s="433" t="e">
        <f t="shared" si="2"/>
        <v>#DIV/0!</v>
      </c>
      <c r="G91" s="433">
        <f t="shared" si="3"/>
        <v>1.625</v>
      </c>
      <c r="I91" s="439"/>
    </row>
    <row r="92" spans="1:9" ht="13.5">
      <c r="A92" s="430">
        <v>2010903</v>
      </c>
      <c r="B92" s="437" t="s">
        <v>66</v>
      </c>
      <c r="C92" s="435">
        <v>0</v>
      </c>
      <c r="D92" s="435">
        <v>0</v>
      </c>
      <c r="E92" s="435">
        <v>0</v>
      </c>
      <c r="F92" s="433" t="e">
        <f t="shared" si="2"/>
        <v>#DIV/0!</v>
      </c>
      <c r="G92" s="433" t="e">
        <f t="shared" si="3"/>
        <v>#DIV/0!</v>
      </c>
      <c r="I92" s="439"/>
    </row>
    <row r="93" spans="1:9" ht="13.5">
      <c r="A93" s="430">
        <v>2010905</v>
      </c>
      <c r="B93" s="434" t="s">
        <v>116</v>
      </c>
      <c r="C93" s="435">
        <v>0</v>
      </c>
      <c r="D93" s="435">
        <v>120</v>
      </c>
      <c r="E93" s="435">
        <v>0</v>
      </c>
      <c r="F93" s="433" t="e">
        <f t="shared" si="2"/>
        <v>#DIV/0!</v>
      </c>
      <c r="G93" s="433">
        <f t="shared" si="3"/>
        <v>0</v>
      </c>
      <c r="I93" s="439"/>
    </row>
    <row r="94" spans="1:9" ht="13.5">
      <c r="A94" s="430">
        <v>2010907</v>
      </c>
      <c r="B94" s="434" t="s">
        <v>117</v>
      </c>
      <c r="C94" s="435">
        <v>1126</v>
      </c>
      <c r="D94" s="435">
        <v>953</v>
      </c>
      <c r="E94" s="435">
        <v>200</v>
      </c>
      <c r="F94" s="433">
        <f t="shared" si="2"/>
        <v>0.17761989342806395</v>
      </c>
      <c r="G94" s="433">
        <f t="shared" si="3"/>
        <v>0.2098635886673662</v>
      </c>
      <c r="I94" s="439"/>
    </row>
    <row r="95" spans="1:9" ht="13.5">
      <c r="A95" s="430">
        <v>2010908</v>
      </c>
      <c r="B95" s="434" t="s">
        <v>105</v>
      </c>
      <c r="C95" s="435">
        <v>0</v>
      </c>
      <c r="D95" s="435">
        <v>0</v>
      </c>
      <c r="E95" s="435">
        <v>0</v>
      </c>
      <c r="F95" s="433" t="e">
        <f t="shared" si="2"/>
        <v>#DIV/0!</v>
      </c>
      <c r="G95" s="433" t="e">
        <f t="shared" si="3"/>
        <v>#DIV/0!</v>
      </c>
      <c r="I95" s="439"/>
    </row>
    <row r="96" spans="1:9" ht="13.5">
      <c r="A96" s="430">
        <v>2010909</v>
      </c>
      <c r="B96" s="434" t="s">
        <v>118</v>
      </c>
      <c r="C96" s="435">
        <v>0</v>
      </c>
      <c r="D96" s="435">
        <v>0</v>
      </c>
      <c r="E96" s="435">
        <v>400</v>
      </c>
      <c r="F96" s="433" t="e">
        <f t="shared" si="2"/>
        <v>#DIV/0!</v>
      </c>
      <c r="G96" s="433" t="e">
        <f t="shared" si="3"/>
        <v>#DIV/0!</v>
      </c>
      <c r="I96" s="439"/>
    </row>
    <row r="97" spans="1:9" ht="13.5">
      <c r="A97" s="430">
        <v>2010910</v>
      </c>
      <c r="B97" s="434" t="s">
        <v>119</v>
      </c>
      <c r="C97" s="435">
        <v>0</v>
      </c>
      <c r="D97" s="435">
        <v>0</v>
      </c>
      <c r="E97" s="435">
        <v>0</v>
      </c>
      <c r="F97" s="433" t="e">
        <f t="shared" si="2"/>
        <v>#DIV/0!</v>
      </c>
      <c r="G97" s="433" t="e">
        <f t="shared" si="3"/>
        <v>#DIV/0!</v>
      </c>
      <c r="I97" s="439"/>
    </row>
    <row r="98" spans="1:9" ht="13.5">
      <c r="A98" s="430">
        <v>2010911</v>
      </c>
      <c r="B98" s="434" t="s">
        <v>120</v>
      </c>
      <c r="C98" s="435">
        <v>0</v>
      </c>
      <c r="D98" s="435">
        <v>0</v>
      </c>
      <c r="E98" s="435">
        <v>0</v>
      </c>
      <c r="F98" s="433" t="e">
        <f t="shared" si="2"/>
        <v>#DIV/0!</v>
      </c>
      <c r="G98" s="433" t="e">
        <f t="shared" si="3"/>
        <v>#DIV/0!</v>
      </c>
      <c r="I98" s="439"/>
    </row>
    <row r="99" spans="1:9" ht="13.5">
      <c r="A99" s="430">
        <v>2010912</v>
      </c>
      <c r="B99" s="434" t="s">
        <v>121</v>
      </c>
      <c r="C99" s="435">
        <v>10</v>
      </c>
      <c r="D99" s="435">
        <v>10</v>
      </c>
      <c r="E99" s="435">
        <v>10</v>
      </c>
      <c r="F99" s="433">
        <f t="shared" si="2"/>
        <v>1</v>
      </c>
      <c r="G99" s="433">
        <f t="shared" si="3"/>
        <v>1</v>
      </c>
      <c r="I99" s="439"/>
    </row>
    <row r="100" spans="1:9" ht="13.5">
      <c r="A100" s="430">
        <v>2010950</v>
      </c>
      <c r="B100" s="437" t="s">
        <v>73</v>
      </c>
      <c r="C100" s="435">
        <v>43</v>
      </c>
      <c r="D100" s="435">
        <v>158</v>
      </c>
      <c r="E100" s="435">
        <v>0</v>
      </c>
      <c r="F100" s="433">
        <f t="shared" si="2"/>
        <v>0</v>
      </c>
      <c r="G100" s="433">
        <f t="shared" si="3"/>
        <v>0</v>
      </c>
      <c r="I100" s="439"/>
    </row>
    <row r="101" spans="1:9" ht="13.5">
      <c r="A101" s="430">
        <v>2010999</v>
      </c>
      <c r="B101" s="437" t="s">
        <v>122</v>
      </c>
      <c r="C101" s="435">
        <v>2006</v>
      </c>
      <c r="D101" s="435">
        <v>3978</v>
      </c>
      <c r="E101" s="435">
        <v>2332</v>
      </c>
      <c r="F101" s="433">
        <f t="shared" si="2"/>
        <v>1.1625124626121635</v>
      </c>
      <c r="G101" s="433">
        <f t="shared" si="3"/>
        <v>0.5862242332830568</v>
      </c>
      <c r="I101" s="439"/>
    </row>
    <row r="102" spans="1:9" ht="13.5">
      <c r="A102" s="430">
        <v>20111</v>
      </c>
      <c r="B102" s="441" t="s">
        <v>123</v>
      </c>
      <c r="C102" s="435">
        <v>207971</v>
      </c>
      <c r="D102" s="435">
        <v>237511</v>
      </c>
      <c r="E102" s="435">
        <v>235194</v>
      </c>
      <c r="F102" s="433">
        <f t="shared" si="2"/>
        <v>1.1308980579023036</v>
      </c>
      <c r="G102" s="433">
        <f t="shared" si="3"/>
        <v>0.9902446623524805</v>
      </c>
      <c r="I102" s="439"/>
    </row>
    <row r="103" spans="1:9" ht="13.5">
      <c r="A103" s="430">
        <v>2011101</v>
      </c>
      <c r="B103" s="434" t="s">
        <v>64</v>
      </c>
      <c r="C103" s="435">
        <v>157890</v>
      </c>
      <c r="D103" s="435">
        <v>175157</v>
      </c>
      <c r="E103" s="435">
        <v>175085</v>
      </c>
      <c r="F103" s="433">
        <f t="shared" si="2"/>
        <v>1.108904933814681</v>
      </c>
      <c r="G103" s="433">
        <f t="shared" si="3"/>
        <v>0.9995889402079278</v>
      </c>
      <c r="I103" s="439"/>
    </row>
    <row r="104" spans="1:9" ht="13.5">
      <c r="A104" s="430">
        <v>2011102</v>
      </c>
      <c r="B104" s="434" t="s">
        <v>65</v>
      </c>
      <c r="C104" s="435">
        <v>27485</v>
      </c>
      <c r="D104" s="435">
        <v>21233</v>
      </c>
      <c r="E104" s="435">
        <v>17799</v>
      </c>
      <c r="F104" s="433">
        <f t="shared" si="2"/>
        <v>0.6475895943241768</v>
      </c>
      <c r="G104" s="433">
        <f t="shared" si="3"/>
        <v>0.8382706164931946</v>
      </c>
      <c r="I104" s="439"/>
    </row>
    <row r="105" spans="1:9" ht="13.5">
      <c r="A105" s="430">
        <v>2011103</v>
      </c>
      <c r="B105" s="434" t="s">
        <v>66</v>
      </c>
      <c r="C105" s="435">
        <v>0</v>
      </c>
      <c r="D105" s="435">
        <v>18</v>
      </c>
      <c r="E105" s="435">
        <v>37</v>
      </c>
      <c r="F105" s="433" t="e">
        <f t="shared" si="2"/>
        <v>#DIV/0!</v>
      </c>
      <c r="G105" s="433">
        <f t="shared" si="3"/>
        <v>2.0555555555555554</v>
      </c>
      <c r="I105" s="439"/>
    </row>
    <row r="106" spans="1:9" ht="13.5">
      <c r="A106" s="430">
        <v>2011104</v>
      </c>
      <c r="B106" s="437" t="s">
        <v>124</v>
      </c>
      <c r="C106" s="435">
        <v>3542</v>
      </c>
      <c r="D106" s="435">
        <v>3178</v>
      </c>
      <c r="E106" s="435">
        <v>2745</v>
      </c>
      <c r="F106" s="433">
        <f t="shared" si="2"/>
        <v>0.7749858836815359</v>
      </c>
      <c r="G106" s="433">
        <f t="shared" si="3"/>
        <v>0.8637507866582756</v>
      </c>
      <c r="I106" s="439"/>
    </row>
    <row r="107" spans="1:9" ht="13.5">
      <c r="A107" s="430">
        <v>2011105</v>
      </c>
      <c r="B107" s="437" t="s">
        <v>125</v>
      </c>
      <c r="C107" s="435">
        <v>406</v>
      </c>
      <c r="D107" s="435">
        <v>219</v>
      </c>
      <c r="E107" s="435">
        <v>95</v>
      </c>
      <c r="F107" s="433">
        <f t="shared" si="2"/>
        <v>0.23399014778325122</v>
      </c>
      <c r="G107" s="433">
        <f t="shared" si="3"/>
        <v>0.4337899543378995</v>
      </c>
      <c r="I107" s="439"/>
    </row>
    <row r="108" spans="1:9" ht="13.5">
      <c r="A108" s="430">
        <v>2011106</v>
      </c>
      <c r="B108" s="437" t="s">
        <v>126</v>
      </c>
      <c r="C108" s="435">
        <v>2811</v>
      </c>
      <c r="D108" s="435">
        <v>1689</v>
      </c>
      <c r="E108" s="435">
        <v>4492</v>
      </c>
      <c r="F108" s="433">
        <f t="shared" si="2"/>
        <v>1.5980078263963002</v>
      </c>
      <c r="G108" s="433">
        <f t="shared" si="3"/>
        <v>2.659561870929544</v>
      </c>
      <c r="I108" s="439"/>
    </row>
    <row r="109" spans="1:9" ht="13.5">
      <c r="A109" s="430">
        <v>2011150</v>
      </c>
      <c r="B109" s="434" t="s">
        <v>73</v>
      </c>
      <c r="C109" s="435">
        <v>1583</v>
      </c>
      <c r="D109" s="435">
        <v>3201</v>
      </c>
      <c r="E109" s="435">
        <v>3684</v>
      </c>
      <c r="F109" s="433">
        <f t="shared" si="2"/>
        <v>2.327226784586229</v>
      </c>
      <c r="G109" s="433">
        <f t="shared" si="3"/>
        <v>1.1508903467666354</v>
      </c>
      <c r="I109" s="439"/>
    </row>
    <row r="110" spans="1:9" ht="13.5">
      <c r="A110" s="430">
        <v>2011199</v>
      </c>
      <c r="B110" s="434" t="s">
        <v>127</v>
      </c>
      <c r="C110" s="435">
        <v>14254</v>
      </c>
      <c r="D110" s="435">
        <v>32816</v>
      </c>
      <c r="E110" s="435">
        <v>31257</v>
      </c>
      <c r="F110" s="433">
        <f t="shared" si="2"/>
        <v>2.192858145082082</v>
      </c>
      <c r="G110" s="433">
        <f t="shared" si="3"/>
        <v>0.952492686494393</v>
      </c>
      <c r="I110" s="439"/>
    </row>
    <row r="111" spans="1:9" ht="13.5">
      <c r="A111" s="430">
        <v>20113</v>
      </c>
      <c r="B111" s="431" t="s">
        <v>128</v>
      </c>
      <c r="C111" s="435">
        <v>102632</v>
      </c>
      <c r="D111" s="435">
        <v>185297</v>
      </c>
      <c r="E111" s="435">
        <v>143439</v>
      </c>
      <c r="F111" s="433">
        <f t="shared" si="2"/>
        <v>1.3976050354665213</v>
      </c>
      <c r="G111" s="433">
        <f t="shared" si="3"/>
        <v>0.7741031964899594</v>
      </c>
      <c r="I111" s="439"/>
    </row>
    <row r="112" spans="1:9" ht="13.5">
      <c r="A112" s="430">
        <v>2011301</v>
      </c>
      <c r="B112" s="434" t="s">
        <v>64</v>
      </c>
      <c r="C112" s="435">
        <v>40196</v>
      </c>
      <c r="D112" s="435">
        <v>46108</v>
      </c>
      <c r="E112" s="435">
        <v>39032</v>
      </c>
      <c r="F112" s="433">
        <f t="shared" si="2"/>
        <v>0.9710418947158921</v>
      </c>
      <c r="G112" s="433">
        <f t="shared" si="3"/>
        <v>0.8465342239958359</v>
      </c>
      <c r="I112" s="439"/>
    </row>
    <row r="113" spans="1:9" ht="13.5">
      <c r="A113" s="430">
        <v>2011302</v>
      </c>
      <c r="B113" s="434" t="s">
        <v>65</v>
      </c>
      <c r="C113" s="435">
        <v>8303</v>
      </c>
      <c r="D113" s="435">
        <v>24091</v>
      </c>
      <c r="E113" s="435">
        <v>4395</v>
      </c>
      <c r="F113" s="433">
        <f t="shared" si="2"/>
        <v>0.5293267493676984</v>
      </c>
      <c r="G113" s="433">
        <f t="shared" si="3"/>
        <v>0.1824332738367025</v>
      </c>
      <c r="I113" s="439"/>
    </row>
    <row r="114" spans="1:9" ht="13.5">
      <c r="A114" s="430">
        <v>2011303</v>
      </c>
      <c r="B114" s="434" t="s">
        <v>66</v>
      </c>
      <c r="C114" s="435">
        <v>1455</v>
      </c>
      <c r="D114" s="435">
        <v>1742</v>
      </c>
      <c r="E114" s="435">
        <v>1233</v>
      </c>
      <c r="F114" s="433">
        <f t="shared" si="2"/>
        <v>0.8474226804123711</v>
      </c>
      <c r="G114" s="433">
        <f t="shared" si="3"/>
        <v>0.7078071182548794</v>
      </c>
      <c r="I114" s="439"/>
    </row>
    <row r="115" spans="1:9" ht="13.5">
      <c r="A115" s="430">
        <v>2011304</v>
      </c>
      <c r="B115" s="437" t="s">
        <v>129</v>
      </c>
      <c r="C115" s="435">
        <v>390</v>
      </c>
      <c r="D115" s="435">
        <v>394</v>
      </c>
      <c r="E115" s="435">
        <v>2446</v>
      </c>
      <c r="F115" s="433">
        <f t="shared" si="2"/>
        <v>6.271794871794872</v>
      </c>
      <c r="G115" s="433">
        <f t="shared" si="3"/>
        <v>6.208121827411167</v>
      </c>
      <c r="I115" s="439"/>
    </row>
    <row r="116" spans="1:9" ht="13.5">
      <c r="A116" s="430">
        <v>2011305</v>
      </c>
      <c r="B116" s="437" t="s">
        <v>130</v>
      </c>
      <c r="C116" s="435">
        <v>0</v>
      </c>
      <c r="D116" s="435">
        <v>0</v>
      </c>
      <c r="E116" s="435">
        <v>0</v>
      </c>
      <c r="F116" s="433" t="e">
        <f t="shared" si="2"/>
        <v>#DIV/0!</v>
      </c>
      <c r="G116" s="433" t="e">
        <f t="shared" si="3"/>
        <v>#DIV/0!</v>
      </c>
      <c r="I116" s="439"/>
    </row>
    <row r="117" spans="1:9" ht="13.5">
      <c r="A117" s="430">
        <v>2011306</v>
      </c>
      <c r="B117" s="437" t="s">
        <v>131</v>
      </c>
      <c r="C117" s="435">
        <v>0</v>
      </c>
      <c r="D117" s="435">
        <v>0</v>
      </c>
      <c r="E117" s="435">
        <v>0</v>
      </c>
      <c r="F117" s="433" t="e">
        <f t="shared" si="2"/>
        <v>#DIV/0!</v>
      </c>
      <c r="G117" s="433" t="e">
        <f t="shared" si="3"/>
        <v>#DIV/0!</v>
      </c>
      <c r="I117" s="439"/>
    </row>
    <row r="118" spans="1:9" ht="13.5">
      <c r="A118" s="430">
        <v>2011307</v>
      </c>
      <c r="B118" s="434" t="s">
        <v>132</v>
      </c>
      <c r="C118" s="435">
        <v>77</v>
      </c>
      <c r="D118" s="435">
        <v>77</v>
      </c>
      <c r="E118" s="435">
        <v>77</v>
      </c>
      <c r="F118" s="433">
        <f t="shared" si="2"/>
        <v>1</v>
      </c>
      <c r="G118" s="433">
        <f t="shared" si="3"/>
        <v>1</v>
      </c>
      <c r="I118" s="439"/>
    </row>
    <row r="119" spans="1:9" ht="13.5">
      <c r="A119" s="430">
        <v>2011308</v>
      </c>
      <c r="B119" s="434" t="s">
        <v>133</v>
      </c>
      <c r="C119" s="435">
        <v>8177</v>
      </c>
      <c r="D119" s="435">
        <v>12463</v>
      </c>
      <c r="E119" s="435">
        <v>36322</v>
      </c>
      <c r="F119" s="433">
        <f t="shared" si="2"/>
        <v>4.441971383147854</v>
      </c>
      <c r="G119" s="433">
        <f t="shared" si="3"/>
        <v>2.9143865842894967</v>
      </c>
      <c r="I119" s="439"/>
    </row>
    <row r="120" spans="1:9" ht="13.5">
      <c r="A120" s="430">
        <v>2011350</v>
      </c>
      <c r="B120" s="434" t="s">
        <v>73</v>
      </c>
      <c r="C120" s="435">
        <v>6983</v>
      </c>
      <c r="D120" s="435">
        <v>9538</v>
      </c>
      <c r="E120" s="435">
        <v>9841</v>
      </c>
      <c r="F120" s="433">
        <f t="shared" si="2"/>
        <v>1.4092796792209652</v>
      </c>
      <c r="G120" s="433">
        <f t="shared" si="3"/>
        <v>1.0317676661773956</v>
      </c>
      <c r="I120" s="439"/>
    </row>
    <row r="121" spans="1:9" ht="13.5">
      <c r="A121" s="430">
        <v>2011399</v>
      </c>
      <c r="B121" s="437" t="s">
        <v>134</v>
      </c>
      <c r="C121" s="435">
        <v>37051</v>
      </c>
      <c r="D121" s="435">
        <v>90884</v>
      </c>
      <c r="E121" s="435">
        <v>50093</v>
      </c>
      <c r="F121" s="433">
        <f t="shared" si="2"/>
        <v>1.352001295511592</v>
      </c>
      <c r="G121" s="433">
        <f t="shared" si="3"/>
        <v>0.5511751243343163</v>
      </c>
      <c r="I121" s="439"/>
    </row>
    <row r="122" spans="1:9" ht="13.5">
      <c r="A122" s="430">
        <v>20114</v>
      </c>
      <c r="B122" s="437" t="s">
        <v>135</v>
      </c>
      <c r="C122" s="435">
        <v>1164</v>
      </c>
      <c r="D122" s="435">
        <v>1172</v>
      </c>
      <c r="E122" s="435">
        <v>1172</v>
      </c>
      <c r="F122" s="433">
        <f t="shared" si="2"/>
        <v>1.006872852233677</v>
      </c>
      <c r="G122" s="433">
        <f t="shared" si="3"/>
        <v>1</v>
      </c>
      <c r="I122" s="439"/>
    </row>
    <row r="123" spans="1:9" ht="13.5">
      <c r="A123" s="430">
        <v>2011401</v>
      </c>
      <c r="B123" s="437" t="s">
        <v>64</v>
      </c>
      <c r="C123" s="435">
        <v>0</v>
      </c>
      <c r="D123" s="435">
        <v>0</v>
      </c>
      <c r="E123" s="435">
        <v>0</v>
      </c>
      <c r="F123" s="433" t="e">
        <f t="shared" si="2"/>
        <v>#DIV/0!</v>
      </c>
      <c r="G123" s="433" t="e">
        <f t="shared" si="3"/>
        <v>#DIV/0!</v>
      </c>
      <c r="I123" s="439"/>
    </row>
    <row r="124" spans="1:9" ht="13.5">
      <c r="A124" s="430">
        <v>2011402</v>
      </c>
      <c r="B124" s="431" t="s">
        <v>65</v>
      </c>
      <c r="C124" s="435">
        <v>0</v>
      </c>
      <c r="D124" s="435">
        <v>0</v>
      </c>
      <c r="E124" s="435">
        <v>0</v>
      </c>
      <c r="F124" s="433" t="e">
        <f t="shared" si="2"/>
        <v>#DIV/0!</v>
      </c>
      <c r="G124" s="433" t="e">
        <f t="shared" si="3"/>
        <v>#DIV/0!</v>
      </c>
      <c r="I124" s="439"/>
    </row>
    <row r="125" spans="1:9" ht="13.5">
      <c r="A125" s="430">
        <v>2011403</v>
      </c>
      <c r="B125" s="434" t="s">
        <v>66</v>
      </c>
      <c r="C125" s="435">
        <v>0</v>
      </c>
      <c r="D125" s="435">
        <v>0</v>
      </c>
      <c r="E125" s="435">
        <v>0</v>
      </c>
      <c r="F125" s="433" t="e">
        <f t="shared" si="2"/>
        <v>#DIV/0!</v>
      </c>
      <c r="G125" s="433" t="e">
        <f t="shared" si="3"/>
        <v>#DIV/0!</v>
      </c>
      <c r="I125" s="439"/>
    </row>
    <row r="126" spans="1:9" ht="13.5">
      <c r="A126" s="430">
        <v>2011404</v>
      </c>
      <c r="B126" s="434" t="s">
        <v>136</v>
      </c>
      <c r="C126" s="435">
        <v>75</v>
      </c>
      <c r="D126" s="435">
        <v>75</v>
      </c>
      <c r="E126" s="435">
        <v>75</v>
      </c>
      <c r="F126" s="433">
        <f t="shared" si="2"/>
        <v>1</v>
      </c>
      <c r="G126" s="433">
        <f t="shared" si="3"/>
        <v>1</v>
      </c>
      <c r="I126" s="439"/>
    </row>
    <row r="127" spans="1:9" ht="13.5">
      <c r="A127" s="430">
        <v>2011405</v>
      </c>
      <c r="B127" s="434" t="s">
        <v>137</v>
      </c>
      <c r="C127" s="435">
        <v>80</v>
      </c>
      <c r="D127" s="435">
        <v>80</v>
      </c>
      <c r="E127" s="435">
        <v>0</v>
      </c>
      <c r="F127" s="433">
        <f t="shared" si="2"/>
        <v>0</v>
      </c>
      <c r="G127" s="433">
        <f t="shared" si="3"/>
        <v>0</v>
      </c>
      <c r="I127" s="439"/>
    </row>
    <row r="128" spans="1:9" ht="13.5">
      <c r="A128" s="430">
        <v>2011408</v>
      </c>
      <c r="B128" s="437" t="s">
        <v>138</v>
      </c>
      <c r="C128" s="435">
        <v>0</v>
      </c>
      <c r="D128" s="435">
        <v>0</v>
      </c>
      <c r="E128" s="435">
        <v>0</v>
      </c>
      <c r="F128" s="433" t="e">
        <f t="shared" si="2"/>
        <v>#DIV/0!</v>
      </c>
      <c r="G128" s="433" t="e">
        <f t="shared" si="3"/>
        <v>#DIV/0!</v>
      </c>
      <c r="I128" s="439"/>
    </row>
    <row r="129" spans="1:9" ht="13.5">
      <c r="A129" s="430">
        <v>2011409</v>
      </c>
      <c r="B129" s="434" t="s">
        <v>139</v>
      </c>
      <c r="C129" s="435">
        <v>959</v>
      </c>
      <c r="D129" s="435">
        <v>975</v>
      </c>
      <c r="E129" s="435">
        <v>1057</v>
      </c>
      <c r="F129" s="433">
        <f t="shared" si="2"/>
        <v>1.102189781021898</v>
      </c>
      <c r="G129" s="433">
        <f t="shared" si="3"/>
        <v>1.0841025641025641</v>
      </c>
      <c r="I129" s="439"/>
    </row>
    <row r="130" spans="1:9" ht="13.5">
      <c r="A130" s="430">
        <v>2011410</v>
      </c>
      <c r="B130" s="434" t="s">
        <v>140</v>
      </c>
      <c r="C130" s="435">
        <v>10</v>
      </c>
      <c r="D130" s="435">
        <v>0</v>
      </c>
      <c r="E130" s="435">
        <v>0</v>
      </c>
      <c r="F130" s="433">
        <f t="shared" si="2"/>
        <v>0</v>
      </c>
      <c r="G130" s="433" t="e">
        <f t="shared" si="3"/>
        <v>#DIV/0!</v>
      </c>
      <c r="I130" s="439"/>
    </row>
    <row r="131" spans="1:9" ht="13.5">
      <c r="A131" s="430">
        <v>2011411</v>
      </c>
      <c r="B131" s="434" t="s">
        <v>141</v>
      </c>
      <c r="C131" s="435">
        <v>0</v>
      </c>
      <c r="D131" s="435">
        <v>0</v>
      </c>
      <c r="E131" s="435">
        <v>0</v>
      </c>
      <c r="F131" s="433" t="e">
        <f t="shared" si="2"/>
        <v>#DIV/0!</v>
      </c>
      <c r="G131" s="433" t="e">
        <f t="shared" si="3"/>
        <v>#DIV/0!</v>
      </c>
      <c r="I131" s="439"/>
    </row>
    <row r="132" spans="1:9" ht="13.5">
      <c r="A132" s="430">
        <v>2011450</v>
      </c>
      <c r="B132" s="434" t="s">
        <v>73</v>
      </c>
      <c r="C132" s="435">
        <v>0</v>
      </c>
      <c r="D132" s="435">
        <v>0</v>
      </c>
      <c r="E132" s="435">
        <v>0</v>
      </c>
      <c r="F132" s="433" t="e">
        <f t="shared" si="2"/>
        <v>#DIV/0!</v>
      </c>
      <c r="G132" s="433" t="e">
        <f t="shared" si="3"/>
        <v>#DIV/0!</v>
      </c>
      <c r="I132" s="439"/>
    </row>
    <row r="133" spans="1:9" ht="13.5">
      <c r="A133" s="430">
        <v>2011499</v>
      </c>
      <c r="B133" s="434" t="s">
        <v>142</v>
      </c>
      <c r="C133" s="435">
        <v>40</v>
      </c>
      <c r="D133" s="435">
        <v>42</v>
      </c>
      <c r="E133" s="435">
        <v>40</v>
      </c>
      <c r="F133" s="433">
        <f t="shared" si="2"/>
        <v>1</v>
      </c>
      <c r="G133" s="433">
        <f t="shared" si="3"/>
        <v>0.9523809523809523</v>
      </c>
      <c r="I133" s="439"/>
    </row>
    <row r="134" spans="1:9" ht="13.5">
      <c r="A134" s="430">
        <v>20123</v>
      </c>
      <c r="B134" s="434" t="s">
        <v>143</v>
      </c>
      <c r="C134" s="435">
        <v>9278</v>
      </c>
      <c r="D134" s="435">
        <v>11387</v>
      </c>
      <c r="E134" s="435">
        <v>8969</v>
      </c>
      <c r="F134" s="433">
        <f t="shared" si="2"/>
        <v>0.9666954084932098</v>
      </c>
      <c r="G134" s="433">
        <f t="shared" si="3"/>
        <v>0.7876525862826029</v>
      </c>
      <c r="I134" s="439"/>
    </row>
    <row r="135" spans="1:9" ht="13.5">
      <c r="A135" s="430">
        <v>2012301</v>
      </c>
      <c r="B135" s="434" t="s">
        <v>64</v>
      </c>
      <c r="C135" s="435">
        <v>6274</v>
      </c>
      <c r="D135" s="435">
        <v>5805</v>
      </c>
      <c r="E135" s="435">
        <v>5683</v>
      </c>
      <c r="F135" s="433">
        <f aca="true" t="shared" si="4" ref="F135:F198">E135/C135</f>
        <v>0.9058017213898629</v>
      </c>
      <c r="G135" s="433">
        <f aca="true" t="shared" si="5" ref="G135:G198">E135/D135</f>
        <v>0.9789836347975883</v>
      </c>
      <c r="I135" s="439"/>
    </row>
    <row r="136" spans="1:9" ht="13.5">
      <c r="A136" s="430">
        <v>2012302</v>
      </c>
      <c r="B136" s="434" t="s">
        <v>65</v>
      </c>
      <c r="C136" s="435">
        <v>493</v>
      </c>
      <c r="D136" s="435">
        <v>257</v>
      </c>
      <c r="E136" s="435">
        <v>170</v>
      </c>
      <c r="F136" s="433">
        <f t="shared" si="4"/>
        <v>0.3448275862068966</v>
      </c>
      <c r="G136" s="433">
        <f t="shared" si="5"/>
        <v>0.6614785992217899</v>
      </c>
      <c r="I136" s="439"/>
    </row>
    <row r="137" spans="1:9" ht="13.5">
      <c r="A137" s="430">
        <v>2012303</v>
      </c>
      <c r="B137" s="437" t="s">
        <v>66</v>
      </c>
      <c r="C137" s="435">
        <v>131</v>
      </c>
      <c r="D137" s="435">
        <v>162</v>
      </c>
      <c r="E137" s="435">
        <v>157</v>
      </c>
      <c r="F137" s="433">
        <f t="shared" si="4"/>
        <v>1.1984732824427482</v>
      </c>
      <c r="G137" s="433">
        <f t="shared" si="5"/>
        <v>0.9691358024691358</v>
      </c>
      <c r="I137" s="439"/>
    </row>
    <row r="138" spans="1:9" ht="13.5">
      <c r="A138" s="430">
        <v>2012304</v>
      </c>
      <c r="B138" s="437" t="s">
        <v>144</v>
      </c>
      <c r="C138" s="435">
        <v>506</v>
      </c>
      <c r="D138" s="435">
        <v>683</v>
      </c>
      <c r="E138" s="435">
        <v>656</v>
      </c>
      <c r="F138" s="433">
        <f t="shared" si="4"/>
        <v>1.2964426877470356</v>
      </c>
      <c r="G138" s="433">
        <f t="shared" si="5"/>
        <v>0.9604685212298683</v>
      </c>
      <c r="I138" s="439"/>
    </row>
    <row r="139" spans="1:9" ht="13.5">
      <c r="A139" s="430">
        <v>2012350</v>
      </c>
      <c r="B139" s="437" t="s">
        <v>73</v>
      </c>
      <c r="C139" s="435">
        <v>590</v>
      </c>
      <c r="D139" s="435">
        <v>763</v>
      </c>
      <c r="E139" s="435">
        <v>683</v>
      </c>
      <c r="F139" s="433">
        <f t="shared" si="4"/>
        <v>1.1576271186440679</v>
      </c>
      <c r="G139" s="433">
        <f t="shared" si="5"/>
        <v>0.8951507208387942</v>
      </c>
      <c r="I139" s="439"/>
    </row>
    <row r="140" spans="1:9" ht="13.5">
      <c r="A140" s="430">
        <v>2012399</v>
      </c>
      <c r="B140" s="431" t="s">
        <v>145</v>
      </c>
      <c r="C140" s="435">
        <v>1284</v>
      </c>
      <c r="D140" s="435">
        <v>3717</v>
      </c>
      <c r="E140" s="435">
        <v>1620</v>
      </c>
      <c r="F140" s="433">
        <f t="shared" si="4"/>
        <v>1.2616822429906542</v>
      </c>
      <c r="G140" s="433">
        <f t="shared" si="5"/>
        <v>0.4358353510895884</v>
      </c>
      <c r="I140" s="439"/>
    </row>
    <row r="141" spans="1:9" ht="13.5">
      <c r="A141" s="430">
        <v>20125</v>
      </c>
      <c r="B141" s="434" t="s">
        <v>146</v>
      </c>
      <c r="C141" s="435">
        <v>860</v>
      </c>
      <c r="D141" s="435">
        <v>851</v>
      </c>
      <c r="E141" s="435">
        <v>715</v>
      </c>
      <c r="F141" s="433">
        <f t="shared" si="4"/>
        <v>0.8313953488372093</v>
      </c>
      <c r="G141" s="433">
        <f t="shared" si="5"/>
        <v>0.8401880141010576</v>
      </c>
      <c r="I141" s="439"/>
    </row>
    <row r="142" spans="1:9" ht="13.5">
      <c r="A142" s="430">
        <v>2012501</v>
      </c>
      <c r="B142" s="434" t="s">
        <v>64</v>
      </c>
      <c r="C142" s="435">
        <v>844</v>
      </c>
      <c r="D142" s="435">
        <v>821</v>
      </c>
      <c r="E142" s="435">
        <v>698</v>
      </c>
      <c r="F142" s="433">
        <f t="shared" si="4"/>
        <v>0.8270142180094787</v>
      </c>
      <c r="G142" s="433">
        <f t="shared" si="5"/>
        <v>0.8501827040194885</v>
      </c>
      <c r="I142" s="439"/>
    </row>
    <row r="143" spans="1:9" ht="13.5">
      <c r="A143" s="430">
        <v>2012502</v>
      </c>
      <c r="B143" s="437" t="s">
        <v>65</v>
      </c>
      <c r="C143" s="435">
        <v>14</v>
      </c>
      <c r="D143" s="435">
        <v>17</v>
      </c>
      <c r="E143" s="435">
        <v>14</v>
      </c>
      <c r="F143" s="433">
        <f t="shared" si="4"/>
        <v>1</v>
      </c>
      <c r="G143" s="433">
        <f t="shared" si="5"/>
        <v>0.8235294117647058</v>
      </c>
      <c r="I143" s="439"/>
    </row>
    <row r="144" spans="1:9" ht="13.5">
      <c r="A144" s="430">
        <v>2012503</v>
      </c>
      <c r="B144" s="437" t="s">
        <v>66</v>
      </c>
      <c r="C144" s="435">
        <v>0</v>
      </c>
      <c r="D144" s="435">
        <v>0</v>
      </c>
      <c r="E144" s="435">
        <v>0</v>
      </c>
      <c r="F144" s="433" t="e">
        <f t="shared" si="4"/>
        <v>#DIV/0!</v>
      </c>
      <c r="G144" s="433" t="e">
        <f t="shared" si="5"/>
        <v>#DIV/0!</v>
      </c>
      <c r="I144" s="439"/>
    </row>
    <row r="145" spans="1:9" ht="13.5">
      <c r="A145" s="430">
        <v>2012504</v>
      </c>
      <c r="B145" s="437" t="s">
        <v>147</v>
      </c>
      <c r="C145" s="435">
        <v>0</v>
      </c>
      <c r="D145" s="435">
        <v>0</v>
      </c>
      <c r="E145" s="435">
        <v>0</v>
      </c>
      <c r="F145" s="433" t="e">
        <f t="shared" si="4"/>
        <v>#DIV/0!</v>
      </c>
      <c r="G145" s="433" t="e">
        <f t="shared" si="5"/>
        <v>#DIV/0!</v>
      </c>
      <c r="I145" s="439"/>
    </row>
    <row r="146" spans="1:9" ht="13.5">
      <c r="A146" s="430">
        <v>2012505</v>
      </c>
      <c r="B146" s="431" t="s">
        <v>148</v>
      </c>
      <c r="C146" s="435">
        <v>0</v>
      </c>
      <c r="D146" s="435">
        <v>0</v>
      </c>
      <c r="E146" s="435">
        <v>0</v>
      </c>
      <c r="F146" s="433" t="e">
        <f t="shared" si="4"/>
        <v>#DIV/0!</v>
      </c>
      <c r="G146" s="433" t="e">
        <f t="shared" si="5"/>
        <v>#DIV/0!</v>
      </c>
      <c r="I146" s="439"/>
    </row>
    <row r="147" spans="1:9" ht="13.5">
      <c r="A147" s="430">
        <v>2012550</v>
      </c>
      <c r="B147" s="434" t="s">
        <v>73</v>
      </c>
      <c r="C147" s="435">
        <v>0</v>
      </c>
      <c r="D147" s="435">
        <v>6</v>
      </c>
      <c r="E147" s="435">
        <v>0</v>
      </c>
      <c r="F147" s="433" t="e">
        <f t="shared" si="4"/>
        <v>#DIV/0!</v>
      </c>
      <c r="G147" s="433">
        <f t="shared" si="5"/>
        <v>0</v>
      </c>
      <c r="I147" s="439"/>
    </row>
    <row r="148" spans="1:9" ht="13.5">
      <c r="A148" s="430">
        <v>2012599</v>
      </c>
      <c r="B148" s="434" t="s">
        <v>149</v>
      </c>
      <c r="C148" s="435">
        <v>2</v>
      </c>
      <c r="D148" s="435">
        <v>7</v>
      </c>
      <c r="E148" s="435">
        <v>3</v>
      </c>
      <c r="F148" s="433">
        <f t="shared" si="4"/>
        <v>1.5</v>
      </c>
      <c r="G148" s="433">
        <f t="shared" si="5"/>
        <v>0.42857142857142855</v>
      </c>
      <c r="I148" s="439"/>
    </row>
    <row r="149" spans="1:9" ht="13.5">
      <c r="A149" s="430">
        <v>20126</v>
      </c>
      <c r="B149" s="437" t="s">
        <v>150</v>
      </c>
      <c r="C149" s="435">
        <v>14624</v>
      </c>
      <c r="D149" s="435">
        <v>19175</v>
      </c>
      <c r="E149" s="435">
        <v>15106</v>
      </c>
      <c r="F149" s="433">
        <f t="shared" si="4"/>
        <v>1.0329595185995624</v>
      </c>
      <c r="G149" s="433">
        <f t="shared" si="5"/>
        <v>0.7877966101694915</v>
      </c>
      <c r="I149" s="439"/>
    </row>
    <row r="150" spans="1:9" ht="13.5">
      <c r="A150" s="430">
        <v>2012601</v>
      </c>
      <c r="B150" s="437" t="s">
        <v>64</v>
      </c>
      <c r="C150" s="435">
        <v>9480</v>
      </c>
      <c r="D150" s="435">
        <v>9460</v>
      </c>
      <c r="E150" s="435">
        <v>9400</v>
      </c>
      <c r="F150" s="433">
        <f t="shared" si="4"/>
        <v>0.9915611814345991</v>
      </c>
      <c r="G150" s="433">
        <f t="shared" si="5"/>
        <v>0.9936575052854123</v>
      </c>
      <c r="I150" s="439"/>
    </row>
    <row r="151" spans="1:9" ht="13.5">
      <c r="A151" s="430">
        <v>2012602</v>
      </c>
      <c r="B151" s="437" t="s">
        <v>65</v>
      </c>
      <c r="C151" s="435">
        <v>141</v>
      </c>
      <c r="D151" s="435">
        <v>263</v>
      </c>
      <c r="E151" s="435">
        <v>72</v>
      </c>
      <c r="F151" s="433">
        <f t="shared" si="4"/>
        <v>0.5106382978723404</v>
      </c>
      <c r="G151" s="433">
        <f t="shared" si="5"/>
        <v>0.2737642585551331</v>
      </c>
      <c r="I151" s="439"/>
    </row>
    <row r="152" spans="1:9" ht="13.5">
      <c r="A152" s="430">
        <v>2012603</v>
      </c>
      <c r="B152" s="434" t="s">
        <v>66</v>
      </c>
      <c r="C152" s="435">
        <v>39</v>
      </c>
      <c r="D152" s="435">
        <v>0</v>
      </c>
      <c r="E152" s="435">
        <v>0</v>
      </c>
      <c r="F152" s="433">
        <f t="shared" si="4"/>
        <v>0</v>
      </c>
      <c r="G152" s="433" t="e">
        <f t="shared" si="5"/>
        <v>#DIV/0!</v>
      </c>
      <c r="I152" s="439"/>
    </row>
    <row r="153" spans="1:9" ht="13.5">
      <c r="A153" s="430">
        <v>2012604</v>
      </c>
      <c r="B153" s="438" t="s">
        <v>151</v>
      </c>
      <c r="C153" s="435">
        <v>4422</v>
      </c>
      <c r="D153" s="435">
        <v>7316</v>
      </c>
      <c r="E153" s="435">
        <v>4748</v>
      </c>
      <c r="F153" s="433">
        <f t="shared" si="4"/>
        <v>1.0737222976028946</v>
      </c>
      <c r="G153" s="433">
        <f t="shared" si="5"/>
        <v>0.6489885183160197</v>
      </c>
      <c r="I153" s="439"/>
    </row>
    <row r="154" spans="1:9" ht="13.5">
      <c r="A154" s="430">
        <v>2012699</v>
      </c>
      <c r="B154" s="434" t="s">
        <v>152</v>
      </c>
      <c r="C154" s="435">
        <v>542</v>
      </c>
      <c r="D154" s="435">
        <v>2136</v>
      </c>
      <c r="E154" s="435">
        <v>886</v>
      </c>
      <c r="F154" s="433">
        <f t="shared" si="4"/>
        <v>1.6346863468634687</v>
      </c>
      <c r="G154" s="433">
        <f t="shared" si="5"/>
        <v>0.4147940074906367</v>
      </c>
      <c r="I154" s="439"/>
    </row>
    <row r="155" spans="1:9" ht="13.5">
      <c r="A155" s="430">
        <v>20128</v>
      </c>
      <c r="B155" s="437" t="s">
        <v>153</v>
      </c>
      <c r="C155" s="435">
        <v>7585</v>
      </c>
      <c r="D155" s="435">
        <v>8834</v>
      </c>
      <c r="E155" s="435">
        <v>8089</v>
      </c>
      <c r="F155" s="433">
        <f t="shared" si="4"/>
        <v>1.0664469347396177</v>
      </c>
      <c r="G155" s="433">
        <f t="shared" si="5"/>
        <v>0.9156667421326692</v>
      </c>
      <c r="I155" s="439"/>
    </row>
    <row r="156" spans="1:9" ht="13.5">
      <c r="A156" s="430">
        <v>2012801</v>
      </c>
      <c r="B156" s="437" t="s">
        <v>64</v>
      </c>
      <c r="C156" s="435">
        <v>6751</v>
      </c>
      <c r="D156" s="435">
        <v>7769</v>
      </c>
      <c r="E156" s="435">
        <v>7085</v>
      </c>
      <c r="F156" s="433">
        <f t="shared" si="4"/>
        <v>1.0494741519774848</v>
      </c>
      <c r="G156" s="433">
        <f t="shared" si="5"/>
        <v>0.9119577809241859</v>
      </c>
      <c r="I156" s="439"/>
    </row>
    <row r="157" spans="1:9" ht="13.5">
      <c r="A157" s="430">
        <v>2012802</v>
      </c>
      <c r="B157" s="437" t="s">
        <v>65</v>
      </c>
      <c r="C157" s="435">
        <v>292</v>
      </c>
      <c r="D157" s="435">
        <v>447</v>
      </c>
      <c r="E157" s="435">
        <v>327</v>
      </c>
      <c r="F157" s="433">
        <f t="shared" si="4"/>
        <v>1.11986301369863</v>
      </c>
      <c r="G157" s="433">
        <f t="shared" si="5"/>
        <v>0.7315436241610739</v>
      </c>
      <c r="I157" s="439"/>
    </row>
    <row r="158" spans="1:9" ht="13.5">
      <c r="A158" s="430">
        <v>2012803</v>
      </c>
      <c r="B158" s="431" t="s">
        <v>66</v>
      </c>
      <c r="C158" s="435">
        <v>0</v>
      </c>
      <c r="D158" s="435">
        <v>0</v>
      </c>
      <c r="E158" s="435">
        <v>12</v>
      </c>
      <c r="F158" s="433" t="e">
        <f t="shared" si="4"/>
        <v>#DIV/0!</v>
      </c>
      <c r="G158" s="433" t="e">
        <f t="shared" si="5"/>
        <v>#DIV/0!</v>
      </c>
      <c r="I158" s="439"/>
    </row>
    <row r="159" spans="1:9" ht="13.5">
      <c r="A159" s="430">
        <v>2012804</v>
      </c>
      <c r="B159" s="434" t="s">
        <v>78</v>
      </c>
      <c r="C159" s="435">
        <v>124</v>
      </c>
      <c r="D159" s="435">
        <v>177</v>
      </c>
      <c r="E159" s="435">
        <v>233</v>
      </c>
      <c r="F159" s="433">
        <f t="shared" si="4"/>
        <v>1.8790322580645162</v>
      </c>
      <c r="G159" s="433">
        <f t="shared" si="5"/>
        <v>1.3163841807909604</v>
      </c>
      <c r="I159" s="439"/>
    </row>
    <row r="160" spans="1:9" ht="13.5">
      <c r="A160" s="430">
        <v>2012850</v>
      </c>
      <c r="B160" s="434" t="s">
        <v>73</v>
      </c>
      <c r="C160" s="435">
        <v>7</v>
      </c>
      <c r="D160" s="435">
        <v>10</v>
      </c>
      <c r="E160" s="435">
        <v>24</v>
      </c>
      <c r="F160" s="433">
        <f t="shared" si="4"/>
        <v>3.4285714285714284</v>
      </c>
      <c r="G160" s="433">
        <f t="shared" si="5"/>
        <v>2.4</v>
      </c>
      <c r="I160" s="439"/>
    </row>
    <row r="161" spans="1:9" ht="13.5">
      <c r="A161" s="430">
        <v>2012899</v>
      </c>
      <c r="B161" s="434" t="s">
        <v>154</v>
      </c>
      <c r="C161" s="435">
        <v>411</v>
      </c>
      <c r="D161" s="435">
        <v>431</v>
      </c>
      <c r="E161" s="435">
        <v>408</v>
      </c>
      <c r="F161" s="433">
        <f t="shared" si="4"/>
        <v>0.9927007299270073</v>
      </c>
      <c r="G161" s="433">
        <f t="shared" si="5"/>
        <v>0.9466357308584686</v>
      </c>
      <c r="I161" s="439"/>
    </row>
    <row r="162" spans="1:9" ht="13.5">
      <c r="A162" s="430">
        <v>20129</v>
      </c>
      <c r="B162" s="437" t="s">
        <v>155</v>
      </c>
      <c r="C162" s="435">
        <v>66109</v>
      </c>
      <c r="D162" s="435">
        <v>75207</v>
      </c>
      <c r="E162" s="435">
        <v>68286</v>
      </c>
      <c r="F162" s="433">
        <f t="shared" si="4"/>
        <v>1.0329304633257197</v>
      </c>
      <c r="G162" s="433">
        <f t="shared" si="5"/>
        <v>0.9079739917826798</v>
      </c>
      <c r="I162" s="439"/>
    </row>
    <row r="163" spans="1:9" ht="13.5">
      <c r="A163" s="430">
        <v>2012901</v>
      </c>
      <c r="B163" s="437" t="s">
        <v>64</v>
      </c>
      <c r="C163" s="435">
        <v>36192</v>
      </c>
      <c r="D163" s="435">
        <v>36809</v>
      </c>
      <c r="E163" s="435">
        <v>37226</v>
      </c>
      <c r="F163" s="433">
        <f t="shared" si="4"/>
        <v>1.0285698496905393</v>
      </c>
      <c r="G163" s="433">
        <f t="shared" si="5"/>
        <v>1.01132875112065</v>
      </c>
      <c r="I163" s="439"/>
    </row>
    <row r="164" spans="1:9" ht="13.5">
      <c r="A164" s="430">
        <v>2012902</v>
      </c>
      <c r="B164" s="437" t="s">
        <v>65</v>
      </c>
      <c r="C164" s="435">
        <v>8576</v>
      </c>
      <c r="D164" s="435">
        <v>10063</v>
      </c>
      <c r="E164" s="435">
        <v>11290</v>
      </c>
      <c r="F164" s="433">
        <f t="shared" si="4"/>
        <v>1.3164645522388059</v>
      </c>
      <c r="G164" s="433">
        <f t="shared" si="5"/>
        <v>1.121931829474312</v>
      </c>
      <c r="I164" s="439"/>
    </row>
    <row r="165" spans="1:9" ht="13.5">
      <c r="A165" s="430">
        <v>2012903</v>
      </c>
      <c r="B165" s="434" t="s">
        <v>66</v>
      </c>
      <c r="C165" s="435">
        <v>177</v>
      </c>
      <c r="D165" s="435">
        <v>218</v>
      </c>
      <c r="E165" s="435">
        <v>300</v>
      </c>
      <c r="F165" s="433">
        <f t="shared" si="4"/>
        <v>1.694915254237288</v>
      </c>
      <c r="G165" s="433">
        <f t="shared" si="5"/>
        <v>1.3761467889908257</v>
      </c>
      <c r="I165" s="439"/>
    </row>
    <row r="166" spans="1:9" ht="13.5">
      <c r="A166" s="430">
        <v>2012906</v>
      </c>
      <c r="B166" s="434" t="s">
        <v>156</v>
      </c>
      <c r="C166" s="435">
        <v>575</v>
      </c>
      <c r="D166" s="435">
        <v>1618</v>
      </c>
      <c r="E166" s="435">
        <v>1983</v>
      </c>
      <c r="F166" s="433">
        <f t="shared" si="4"/>
        <v>3.448695652173913</v>
      </c>
      <c r="G166" s="433">
        <f t="shared" si="5"/>
        <v>1.2255871446229913</v>
      </c>
      <c r="I166" s="439"/>
    </row>
    <row r="167" spans="1:9" ht="13.5">
      <c r="A167" s="430">
        <v>2012950</v>
      </c>
      <c r="B167" s="437" t="s">
        <v>73</v>
      </c>
      <c r="C167" s="435">
        <v>4459</v>
      </c>
      <c r="D167" s="435">
        <v>5220</v>
      </c>
      <c r="E167" s="435">
        <v>4963</v>
      </c>
      <c r="F167" s="433">
        <f t="shared" si="4"/>
        <v>1.1130298273155417</v>
      </c>
      <c r="G167" s="433">
        <f t="shared" si="5"/>
        <v>0.9507662835249042</v>
      </c>
      <c r="I167" s="439"/>
    </row>
    <row r="168" spans="1:9" ht="13.5">
      <c r="A168" s="430">
        <v>2012999</v>
      </c>
      <c r="B168" s="437" t="s">
        <v>157</v>
      </c>
      <c r="C168" s="435">
        <v>16130</v>
      </c>
      <c r="D168" s="435">
        <v>21279</v>
      </c>
      <c r="E168" s="435">
        <v>12524</v>
      </c>
      <c r="F168" s="433">
        <f t="shared" si="4"/>
        <v>0.7764414135151891</v>
      </c>
      <c r="G168" s="433">
        <f t="shared" si="5"/>
        <v>0.5885614925513417</v>
      </c>
      <c r="I168" s="439"/>
    </row>
    <row r="169" spans="1:9" ht="13.5">
      <c r="A169" s="430">
        <v>20131</v>
      </c>
      <c r="B169" s="437" t="s">
        <v>158</v>
      </c>
      <c r="C169" s="442">
        <v>263508</v>
      </c>
      <c r="D169" s="442">
        <v>395532</v>
      </c>
      <c r="E169" s="442">
        <v>288855</v>
      </c>
      <c r="F169" s="433">
        <f t="shared" si="4"/>
        <v>1.096190627988524</v>
      </c>
      <c r="G169" s="433">
        <f t="shared" si="5"/>
        <v>0.7302948939655957</v>
      </c>
      <c r="I169" s="439"/>
    </row>
    <row r="170" spans="1:9" ht="13.5">
      <c r="A170" s="430">
        <v>2013101</v>
      </c>
      <c r="B170" s="437" t="s">
        <v>64</v>
      </c>
      <c r="C170" s="436">
        <v>187131</v>
      </c>
      <c r="D170" s="436">
        <v>207572</v>
      </c>
      <c r="E170" s="436">
        <v>196950</v>
      </c>
      <c r="F170" s="433">
        <f t="shared" si="4"/>
        <v>1.0524712634464626</v>
      </c>
      <c r="G170" s="433">
        <f t="shared" si="5"/>
        <v>0.9488273948316729</v>
      </c>
      <c r="I170" s="439"/>
    </row>
    <row r="171" spans="1:9" ht="13.5">
      <c r="A171" s="430">
        <v>2013102</v>
      </c>
      <c r="B171" s="434" t="s">
        <v>65</v>
      </c>
      <c r="C171" s="436">
        <v>24315</v>
      </c>
      <c r="D171" s="436">
        <v>67124</v>
      </c>
      <c r="E171" s="436">
        <v>26231</v>
      </c>
      <c r="F171" s="433">
        <f t="shared" si="4"/>
        <v>1.078799095208719</v>
      </c>
      <c r="G171" s="433">
        <f t="shared" si="5"/>
        <v>0.3907842202490912</v>
      </c>
      <c r="I171" s="439"/>
    </row>
    <row r="172" spans="1:9" ht="13.5">
      <c r="A172" s="430">
        <v>2013103</v>
      </c>
      <c r="B172" s="434" t="s">
        <v>66</v>
      </c>
      <c r="C172" s="436">
        <v>4169</v>
      </c>
      <c r="D172" s="436">
        <v>5582</v>
      </c>
      <c r="E172" s="436">
        <v>4742</v>
      </c>
      <c r="F172" s="433">
        <f t="shared" si="4"/>
        <v>1.1374430319021347</v>
      </c>
      <c r="G172" s="433">
        <f t="shared" si="5"/>
        <v>0.8495163024005733</v>
      </c>
      <c r="I172" s="439"/>
    </row>
    <row r="173" spans="1:9" ht="13.5">
      <c r="A173" s="430">
        <v>2013105</v>
      </c>
      <c r="B173" s="434" t="s">
        <v>159</v>
      </c>
      <c r="C173" s="436">
        <v>17165</v>
      </c>
      <c r="D173" s="436">
        <v>18160</v>
      </c>
      <c r="E173" s="436">
        <v>14304</v>
      </c>
      <c r="F173" s="433">
        <f t="shared" si="4"/>
        <v>0.8333236236527818</v>
      </c>
      <c r="G173" s="433">
        <f t="shared" si="5"/>
        <v>0.7876651982378855</v>
      </c>
      <c r="I173" s="439"/>
    </row>
    <row r="174" spans="1:9" ht="13.5">
      <c r="A174" s="430">
        <v>2013150</v>
      </c>
      <c r="B174" s="437" t="s">
        <v>73</v>
      </c>
      <c r="C174" s="436">
        <v>13364</v>
      </c>
      <c r="D174" s="436">
        <v>26144</v>
      </c>
      <c r="E174" s="436">
        <v>19859</v>
      </c>
      <c r="F174" s="433">
        <f t="shared" si="4"/>
        <v>1.4860071834780006</v>
      </c>
      <c r="G174" s="433">
        <f t="shared" si="5"/>
        <v>0.7596006731946144</v>
      </c>
      <c r="I174" s="439"/>
    </row>
    <row r="175" spans="1:9" ht="13.5">
      <c r="A175" s="430">
        <v>2013199</v>
      </c>
      <c r="B175" s="437" t="s">
        <v>160</v>
      </c>
      <c r="C175" s="436">
        <v>17364</v>
      </c>
      <c r="D175" s="436">
        <v>70950</v>
      </c>
      <c r="E175" s="436">
        <v>26769</v>
      </c>
      <c r="F175" s="433">
        <f t="shared" si="4"/>
        <v>1.5416378714581893</v>
      </c>
      <c r="G175" s="433">
        <f t="shared" si="5"/>
        <v>0.3772938689217759</v>
      </c>
      <c r="I175" s="439"/>
    </row>
    <row r="176" spans="1:9" ht="13.5">
      <c r="A176" s="430">
        <v>20132</v>
      </c>
      <c r="B176" s="437" t="s">
        <v>161</v>
      </c>
      <c r="C176" s="435">
        <v>429723</v>
      </c>
      <c r="D176" s="435">
        <v>595537</v>
      </c>
      <c r="E176" s="435">
        <v>465093</v>
      </c>
      <c r="F176" s="433">
        <f t="shared" si="4"/>
        <v>1.0823088361572455</v>
      </c>
      <c r="G176" s="433">
        <f t="shared" si="5"/>
        <v>0.7809640710820654</v>
      </c>
      <c r="I176" s="439"/>
    </row>
    <row r="177" spans="1:9" ht="13.5">
      <c r="A177" s="430">
        <v>2013201</v>
      </c>
      <c r="B177" s="434" t="s">
        <v>64</v>
      </c>
      <c r="C177" s="435">
        <v>118156</v>
      </c>
      <c r="D177" s="435">
        <v>129050</v>
      </c>
      <c r="E177" s="435">
        <v>143039</v>
      </c>
      <c r="F177" s="433">
        <f t="shared" si="4"/>
        <v>1.2105944683300045</v>
      </c>
      <c r="G177" s="433">
        <f t="shared" si="5"/>
        <v>1.1083998450213095</v>
      </c>
      <c r="I177" s="439"/>
    </row>
    <row r="178" spans="1:9" ht="13.5">
      <c r="A178" s="430">
        <v>2013202</v>
      </c>
      <c r="B178" s="434" t="s">
        <v>65</v>
      </c>
      <c r="C178" s="435">
        <v>36292</v>
      </c>
      <c r="D178" s="435">
        <v>28594</v>
      </c>
      <c r="E178" s="435">
        <v>37584</v>
      </c>
      <c r="F178" s="433">
        <f t="shared" si="4"/>
        <v>1.0356001322605533</v>
      </c>
      <c r="G178" s="433">
        <f t="shared" si="5"/>
        <v>1.3144016227180528</v>
      </c>
      <c r="I178" s="439"/>
    </row>
    <row r="179" spans="1:9" ht="13.5">
      <c r="A179" s="430">
        <v>2013203</v>
      </c>
      <c r="B179" s="434" t="s">
        <v>66</v>
      </c>
      <c r="C179" s="435">
        <v>647</v>
      </c>
      <c r="D179" s="435">
        <v>10</v>
      </c>
      <c r="E179" s="435">
        <v>15</v>
      </c>
      <c r="F179" s="433">
        <f t="shared" si="4"/>
        <v>0.023183925811437404</v>
      </c>
      <c r="G179" s="433">
        <f t="shared" si="5"/>
        <v>1.5</v>
      </c>
      <c r="I179" s="439"/>
    </row>
    <row r="180" spans="1:9" ht="13.5">
      <c r="A180" s="430">
        <v>2013204</v>
      </c>
      <c r="B180" s="434" t="s">
        <v>162</v>
      </c>
      <c r="C180" s="435">
        <v>4512</v>
      </c>
      <c r="D180" s="435">
        <v>4191</v>
      </c>
      <c r="E180" s="435">
        <v>4529</v>
      </c>
      <c r="F180" s="433">
        <f t="shared" si="4"/>
        <v>1.0037677304964538</v>
      </c>
      <c r="G180" s="433">
        <f t="shared" si="5"/>
        <v>1.080649009782868</v>
      </c>
      <c r="I180" s="439"/>
    </row>
    <row r="181" spans="1:9" ht="13.5">
      <c r="A181" s="430">
        <v>2013250</v>
      </c>
      <c r="B181" s="434" t="s">
        <v>73</v>
      </c>
      <c r="C181" s="435">
        <v>3272</v>
      </c>
      <c r="D181" s="435">
        <v>4232</v>
      </c>
      <c r="E181" s="435">
        <v>5251</v>
      </c>
      <c r="F181" s="433">
        <f t="shared" si="4"/>
        <v>1.6048288508557458</v>
      </c>
      <c r="G181" s="433">
        <f t="shared" si="5"/>
        <v>1.2407844990548205</v>
      </c>
      <c r="I181" s="439"/>
    </row>
    <row r="182" spans="1:9" ht="13.5">
      <c r="A182" s="430">
        <v>2013299</v>
      </c>
      <c r="B182" s="437" t="s">
        <v>163</v>
      </c>
      <c r="C182" s="435">
        <v>266844</v>
      </c>
      <c r="D182" s="435">
        <v>429460</v>
      </c>
      <c r="E182" s="435">
        <v>274675</v>
      </c>
      <c r="F182" s="433">
        <f t="shared" si="4"/>
        <v>1.0293467344216096</v>
      </c>
      <c r="G182" s="433">
        <f t="shared" si="5"/>
        <v>0.639582266101616</v>
      </c>
      <c r="I182" s="439"/>
    </row>
    <row r="183" spans="1:9" ht="13.5">
      <c r="A183" s="430">
        <v>20133</v>
      </c>
      <c r="B183" s="437" t="s">
        <v>164</v>
      </c>
      <c r="C183" s="435">
        <v>48515</v>
      </c>
      <c r="D183" s="435">
        <v>67903</v>
      </c>
      <c r="E183" s="435">
        <v>51211</v>
      </c>
      <c r="F183" s="433">
        <f t="shared" si="4"/>
        <v>1.0555704421312997</v>
      </c>
      <c r="G183" s="433">
        <f t="shared" si="5"/>
        <v>0.7541787549887339</v>
      </c>
      <c r="I183" s="439"/>
    </row>
    <row r="184" spans="1:9" ht="13.5">
      <c r="A184" s="430">
        <v>2013301</v>
      </c>
      <c r="B184" s="431" t="s">
        <v>64</v>
      </c>
      <c r="C184" s="435">
        <v>28331</v>
      </c>
      <c r="D184" s="435">
        <v>32015</v>
      </c>
      <c r="E184" s="435">
        <v>31470</v>
      </c>
      <c r="F184" s="433">
        <f t="shared" si="4"/>
        <v>1.1107973597825704</v>
      </c>
      <c r="G184" s="433">
        <f t="shared" si="5"/>
        <v>0.9829767296579728</v>
      </c>
      <c r="I184" s="439"/>
    </row>
    <row r="185" spans="1:9" ht="13.5">
      <c r="A185" s="430">
        <v>2013302</v>
      </c>
      <c r="B185" s="434" t="s">
        <v>65</v>
      </c>
      <c r="C185" s="435">
        <v>5777</v>
      </c>
      <c r="D185" s="435">
        <v>5948</v>
      </c>
      <c r="E185" s="435">
        <v>5269</v>
      </c>
      <c r="F185" s="433">
        <f t="shared" si="4"/>
        <v>0.9120650856846114</v>
      </c>
      <c r="G185" s="433">
        <f t="shared" si="5"/>
        <v>0.8858439811701412</v>
      </c>
      <c r="I185" s="439"/>
    </row>
    <row r="186" spans="1:9" ht="13.5">
      <c r="A186" s="430">
        <v>2013303</v>
      </c>
      <c r="B186" s="434" t="s">
        <v>66</v>
      </c>
      <c r="C186" s="435">
        <v>24</v>
      </c>
      <c r="D186" s="435">
        <v>0</v>
      </c>
      <c r="E186" s="435">
        <v>0</v>
      </c>
      <c r="F186" s="433">
        <f t="shared" si="4"/>
        <v>0</v>
      </c>
      <c r="G186" s="433" t="e">
        <f t="shared" si="5"/>
        <v>#DIV/0!</v>
      </c>
      <c r="I186" s="439"/>
    </row>
    <row r="187" spans="1:9" ht="13.5">
      <c r="A187" s="430">
        <v>2013304</v>
      </c>
      <c r="B187" s="434" t="s">
        <v>165</v>
      </c>
      <c r="C187" s="435">
        <v>464</v>
      </c>
      <c r="D187" s="435">
        <v>631</v>
      </c>
      <c r="E187" s="435">
        <v>100</v>
      </c>
      <c r="F187" s="433">
        <f t="shared" si="4"/>
        <v>0.21551724137931033</v>
      </c>
      <c r="G187" s="433">
        <f t="shared" si="5"/>
        <v>0.15847860538827258</v>
      </c>
      <c r="I187" s="439"/>
    </row>
    <row r="188" spans="1:9" ht="13.5">
      <c r="A188" s="430">
        <v>2013350</v>
      </c>
      <c r="B188" s="434" t="s">
        <v>73</v>
      </c>
      <c r="C188" s="435">
        <v>3267</v>
      </c>
      <c r="D188" s="435">
        <v>3982</v>
      </c>
      <c r="E188" s="435">
        <v>3907</v>
      </c>
      <c r="F188" s="433">
        <f t="shared" si="4"/>
        <v>1.1958983777165595</v>
      </c>
      <c r="G188" s="433">
        <f t="shared" si="5"/>
        <v>0.9811652435961828</v>
      </c>
      <c r="I188" s="439"/>
    </row>
    <row r="189" spans="1:9" ht="13.5">
      <c r="A189" s="430">
        <v>2013399</v>
      </c>
      <c r="B189" s="437" t="s">
        <v>166</v>
      </c>
      <c r="C189" s="435">
        <v>10652</v>
      </c>
      <c r="D189" s="435">
        <v>25327</v>
      </c>
      <c r="E189" s="435">
        <v>10465</v>
      </c>
      <c r="F189" s="433">
        <f t="shared" si="4"/>
        <v>0.9824446113405934</v>
      </c>
      <c r="G189" s="433">
        <f t="shared" si="5"/>
        <v>0.4131954041141864</v>
      </c>
      <c r="I189" s="439"/>
    </row>
    <row r="190" spans="1:9" ht="13.5">
      <c r="A190" s="430">
        <v>20134</v>
      </c>
      <c r="B190" s="437" t="s">
        <v>167</v>
      </c>
      <c r="C190" s="435">
        <v>82435</v>
      </c>
      <c r="D190" s="435">
        <v>108644</v>
      </c>
      <c r="E190" s="435">
        <v>87059</v>
      </c>
      <c r="F190" s="433">
        <f t="shared" si="4"/>
        <v>1.0560926790804877</v>
      </c>
      <c r="G190" s="433">
        <f t="shared" si="5"/>
        <v>0.8013235889694783</v>
      </c>
      <c r="I190" s="439"/>
    </row>
    <row r="191" spans="1:9" ht="13.5">
      <c r="A191" s="430">
        <v>2013401</v>
      </c>
      <c r="B191" s="437" t="s">
        <v>64</v>
      </c>
      <c r="C191" s="435">
        <v>35418</v>
      </c>
      <c r="D191" s="435">
        <v>38914</v>
      </c>
      <c r="E191" s="435">
        <v>40533</v>
      </c>
      <c r="F191" s="433">
        <f t="shared" si="4"/>
        <v>1.1444180924953413</v>
      </c>
      <c r="G191" s="433">
        <f t="shared" si="5"/>
        <v>1.0416045639101608</v>
      </c>
      <c r="I191" s="439"/>
    </row>
    <row r="192" spans="1:9" ht="13.5">
      <c r="A192" s="430">
        <v>2013402</v>
      </c>
      <c r="B192" s="434" t="s">
        <v>65</v>
      </c>
      <c r="C192" s="435">
        <v>2689</v>
      </c>
      <c r="D192" s="435">
        <v>4738</v>
      </c>
      <c r="E192" s="435">
        <v>2929</v>
      </c>
      <c r="F192" s="433">
        <f t="shared" si="4"/>
        <v>1.0892525102268502</v>
      </c>
      <c r="G192" s="433">
        <f t="shared" si="5"/>
        <v>0.6181933305192064</v>
      </c>
      <c r="I192" s="439"/>
    </row>
    <row r="193" spans="1:9" ht="13.5">
      <c r="A193" s="430">
        <v>2013403</v>
      </c>
      <c r="B193" s="434" t="s">
        <v>66</v>
      </c>
      <c r="C193" s="435">
        <v>0</v>
      </c>
      <c r="D193" s="435">
        <v>0</v>
      </c>
      <c r="E193" s="435">
        <v>0</v>
      </c>
      <c r="F193" s="433" t="e">
        <f t="shared" si="4"/>
        <v>#DIV/0!</v>
      </c>
      <c r="G193" s="433" t="e">
        <f t="shared" si="5"/>
        <v>#DIV/0!</v>
      </c>
      <c r="I193" s="439"/>
    </row>
    <row r="194" spans="1:9" ht="13.5">
      <c r="A194" s="430">
        <v>2013404</v>
      </c>
      <c r="B194" s="434" t="s">
        <v>168</v>
      </c>
      <c r="C194" s="435">
        <v>7432</v>
      </c>
      <c r="D194" s="435">
        <v>10252</v>
      </c>
      <c r="E194" s="435">
        <v>9813</v>
      </c>
      <c r="F194" s="433">
        <f t="shared" si="4"/>
        <v>1.3203713670613564</v>
      </c>
      <c r="G194" s="433">
        <f t="shared" si="5"/>
        <v>0.9571790870074132</v>
      </c>
      <c r="I194" s="439"/>
    </row>
    <row r="195" spans="1:9" ht="13.5">
      <c r="A195" s="430">
        <v>2013405</v>
      </c>
      <c r="B195" s="434" t="s">
        <v>169</v>
      </c>
      <c r="C195" s="435">
        <v>393</v>
      </c>
      <c r="D195" s="435">
        <v>430</v>
      </c>
      <c r="E195" s="435">
        <v>431</v>
      </c>
      <c r="F195" s="433">
        <f t="shared" si="4"/>
        <v>1.0966921119592876</v>
      </c>
      <c r="G195" s="433">
        <f t="shared" si="5"/>
        <v>1.0023255813953489</v>
      </c>
      <c r="I195" s="439"/>
    </row>
    <row r="196" spans="1:9" ht="13.5">
      <c r="A196" s="430">
        <v>2013450</v>
      </c>
      <c r="B196" s="434" t="s">
        <v>73</v>
      </c>
      <c r="C196" s="435">
        <v>3294</v>
      </c>
      <c r="D196" s="435">
        <v>3998</v>
      </c>
      <c r="E196" s="435">
        <v>4438</v>
      </c>
      <c r="F196" s="433">
        <f t="shared" si="4"/>
        <v>1.347298117789921</v>
      </c>
      <c r="G196" s="433">
        <f t="shared" si="5"/>
        <v>1.1100550275137568</v>
      </c>
      <c r="I196" s="439"/>
    </row>
    <row r="197" spans="1:9" ht="13.5">
      <c r="A197" s="430">
        <v>2013499</v>
      </c>
      <c r="B197" s="437" t="s">
        <v>170</v>
      </c>
      <c r="C197" s="435">
        <v>33209</v>
      </c>
      <c r="D197" s="435">
        <v>50312</v>
      </c>
      <c r="E197" s="435">
        <v>28915</v>
      </c>
      <c r="F197" s="433">
        <f t="shared" si="4"/>
        <v>0.8706977024300642</v>
      </c>
      <c r="G197" s="433">
        <f t="shared" si="5"/>
        <v>0.5747137859755128</v>
      </c>
      <c r="I197" s="439"/>
    </row>
    <row r="198" spans="1:9" ht="13.5">
      <c r="A198" s="430">
        <v>20135</v>
      </c>
      <c r="B198" s="437" t="s">
        <v>171</v>
      </c>
      <c r="C198" s="435">
        <v>1498</v>
      </c>
      <c r="D198" s="435">
        <v>322</v>
      </c>
      <c r="E198" s="435">
        <v>199</v>
      </c>
      <c r="F198" s="433">
        <f t="shared" si="4"/>
        <v>0.1328437917222964</v>
      </c>
      <c r="G198" s="433">
        <f t="shared" si="5"/>
        <v>0.6180124223602484</v>
      </c>
      <c r="I198" s="439"/>
    </row>
    <row r="199" spans="1:9" ht="13.5">
      <c r="A199" s="430">
        <v>2013501</v>
      </c>
      <c r="B199" s="437" t="s">
        <v>64</v>
      </c>
      <c r="C199" s="435">
        <v>211</v>
      </c>
      <c r="D199" s="435">
        <v>231</v>
      </c>
      <c r="E199" s="435">
        <v>60</v>
      </c>
      <c r="F199" s="433">
        <f aca="true" t="shared" si="6" ref="F199:F262">E199/C199</f>
        <v>0.2843601895734597</v>
      </c>
      <c r="G199" s="433">
        <f aca="true" t="shared" si="7" ref="G199:G262">E199/D199</f>
        <v>0.2597402597402597</v>
      </c>
      <c r="I199" s="439"/>
    </row>
    <row r="200" spans="1:9" ht="13.5">
      <c r="A200" s="430">
        <v>2013502</v>
      </c>
      <c r="B200" s="431" t="s">
        <v>65</v>
      </c>
      <c r="C200" s="435">
        <v>55</v>
      </c>
      <c r="D200" s="435">
        <v>0</v>
      </c>
      <c r="E200" s="435">
        <v>5</v>
      </c>
      <c r="F200" s="433">
        <f t="shared" si="6"/>
        <v>0.09090909090909091</v>
      </c>
      <c r="G200" s="433" t="e">
        <f t="shared" si="7"/>
        <v>#DIV/0!</v>
      </c>
      <c r="I200" s="439"/>
    </row>
    <row r="201" spans="1:9" ht="13.5">
      <c r="A201" s="430">
        <v>2013503</v>
      </c>
      <c r="B201" s="434" t="s">
        <v>66</v>
      </c>
      <c r="C201" s="415">
        <v>0</v>
      </c>
      <c r="D201" s="415">
        <v>0</v>
      </c>
      <c r="E201" s="415">
        <v>0</v>
      </c>
      <c r="F201" s="433" t="e">
        <f t="shared" si="6"/>
        <v>#DIV/0!</v>
      </c>
      <c r="G201" s="433" t="e">
        <f t="shared" si="7"/>
        <v>#DIV/0!</v>
      </c>
      <c r="I201" s="439"/>
    </row>
    <row r="202" spans="1:9" ht="13.5">
      <c r="A202" s="430">
        <v>2013550</v>
      </c>
      <c r="B202" s="434" t="s">
        <v>73</v>
      </c>
      <c r="C202" s="415">
        <v>26</v>
      </c>
      <c r="D202" s="415">
        <v>66</v>
      </c>
      <c r="E202" s="415">
        <v>81</v>
      </c>
      <c r="F202" s="433">
        <f t="shared" si="6"/>
        <v>3.1153846153846154</v>
      </c>
      <c r="G202" s="433">
        <f t="shared" si="7"/>
        <v>1.2272727272727273</v>
      </c>
      <c r="I202" s="439"/>
    </row>
    <row r="203" spans="1:9" ht="13.5">
      <c r="A203" s="430">
        <v>2013599</v>
      </c>
      <c r="B203" s="434" t="s">
        <v>172</v>
      </c>
      <c r="C203" s="415">
        <v>1206</v>
      </c>
      <c r="D203" s="415">
        <v>25</v>
      </c>
      <c r="E203" s="415">
        <v>53</v>
      </c>
      <c r="F203" s="433">
        <f t="shared" si="6"/>
        <v>0.0439469320066335</v>
      </c>
      <c r="G203" s="433">
        <f t="shared" si="7"/>
        <v>2.12</v>
      </c>
      <c r="I203" s="439"/>
    </row>
    <row r="204" spans="1:9" ht="13.5">
      <c r="A204" s="430">
        <v>20136</v>
      </c>
      <c r="B204" s="437" t="s">
        <v>173</v>
      </c>
      <c r="C204" s="443">
        <v>188174</v>
      </c>
      <c r="D204" s="443">
        <v>189137</v>
      </c>
      <c r="E204" s="443">
        <v>188961</v>
      </c>
      <c r="F204" s="433">
        <f t="shared" si="6"/>
        <v>1.0041822993612295</v>
      </c>
      <c r="G204" s="433">
        <f t="shared" si="7"/>
        <v>0.9990694575889435</v>
      </c>
      <c r="I204" s="439"/>
    </row>
    <row r="205" spans="1:9" ht="13.5">
      <c r="A205" s="430">
        <v>2013601</v>
      </c>
      <c r="B205" s="437" t="s">
        <v>64</v>
      </c>
      <c r="C205" s="444">
        <v>46914</v>
      </c>
      <c r="D205" s="444">
        <v>59343</v>
      </c>
      <c r="E205" s="444">
        <v>46611</v>
      </c>
      <c r="F205" s="433">
        <f t="shared" si="6"/>
        <v>0.9935413735771838</v>
      </c>
      <c r="G205" s="433">
        <f t="shared" si="7"/>
        <v>0.7854506850007583</v>
      </c>
      <c r="I205" s="439"/>
    </row>
    <row r="206" spans="1:9" ht="13.5">
      <c r="A206" s="430">
        <v>2013602</v>
      </c>
      <c r="B206" s="437" t="s">
        <v>65</v>
      </c>
      <c r="C206" s="444">
        <v>3228</v>
      </c>
      <c r="D206" s="444">
        <v>7973</v>
      </c>
      <c r="E206" s="444">
        <v>6032</v>
      </c>
      <c r="F206" s="433">
        <f t="shared" si="6"/>
        <v>1.868649318463445</v>
      </c>
      <c r="G206" s="433">
        <f t="shared" si="7"/>
        <v>0.756553367615703</v>
      </c>
      <c r="I206" s="439"/>
    </row>
    <row r="207" spans="1:9" ht="13.5">
      <c r="A207" s="430">
        <v>2013603</v>
      </c>
      <c r="B207" s="434" t="s">
        <v>66</v>
      </c>
      <c r="C207" s="444">
        <v>0</v>
      </c>
      <c r="D207" s="444">
        <v>0</v>
      </c>
      <c r="E207" s="444">
        <v>0</v>
      </c>
      <c r="F207" s="433" t="e">
        <f t="shared" si="6"/>
        <v>#DIV/0!</v>
      </c>
      <c r="G207" s="433" t="e">
        <f t="shared" si="7"/>
        <v>#DIV/0!</v>
      </c>
      <c r="I207" s="439"/>
    </row>
    <row r="208" spans="1:9" ht="13.5">
      <c r="A208" s="430">
        <v>2013650</v>
      </c>
      <c r="B208" s="434" t="s">
        <v>73</v>
      </c>
      <c r="C208" s="444">
        <v>6620</v>
      </c>
      <c r="D208" s="444">
        <v>9724</v>
      </c>
      <c r="E208" s="444">
        <v>12083</v>
      </c>
      <c r="F208" s="433">
        <f t="shared" si="6"/>
        <v>1.825226586102719</v>
      </c>
      <c r="G208" s="433">
        <f t="shared" si="7"/>
        <v>1.2425956396544633</v>
      </c>
      <c r="I208" s="439"/>
    </row>
    <row r="209" spans="1:9" ht="13.5">
      <c r="A209" s="430">
        <v>2013699</v>
      </c>
      <c r="B209" s="434" t="s">
        <v>174</v>
      </c>
      <c r="C209" s="444">
        <v>131412</v>
      </c>
      <c r="D209" s="444">
        <v>112097</v>
      </c>
      <c r="E209" s="444">
        <v>124235</v>
      </c>
      <c r="F209" s="433">
        <f t="shared" si="6"/>
        <v>0.9453855051289075</v>
      </c>
      <c r="G209" s="433">
        <f t="shared" si="7"/>
        <v>1.1082812207284762</v>
      </c>
      <c r="I209" s="439"/>
    </row>
    <row r="210" spans="1:9" ht="13.5">
      <c r="A210" s="430">
        <v>20137</v>
      </c>
      <c r="B210" s="434" t="s">
        <v>175</v>
      </c>
      <c r="C210" s="445">
        <v>38993</v>
      </c>
      <c r="D210" s="445">
        <v>47910</v>
      </c>
      <c r="E210" s="445">
        <v>40635</v>
      </c>
      <c r="F210" s="433">
        <f t="shared" si="6"/>
        <v>1.042110122329649</v>
      </c>
      <c r="G210" s="433">
        <f t="shared" si="7"/>
        <v>0.84815278647464</v>
      </c>
      <c r="I210" s="439"/>
    </row>
    <row r="211" spans="1:9" ht="13.5">
      <c r="A211" s="430">
        <v>2013701</v>
      </c>
      <c r="B211" s="434" t="s">
        <v>64</v>
      </c>
      <c r="C211" s="444">
        <v>16541</v>
      </c>
      <c r="D211" s="444">
        <v>18173</v>
      </c>
      <c r="E211" s="444">
        <v>19808</v>
      </c>
      <c r="F211" s="433">
        <f t="shared" si="6"/>
        <v>1.1975092195151442</v>
      </c>
      <c r="G211" s="433">
        <f t="shared" si="7"/>
        <v>1.089968634787872</v>
      </c>
      <c r="I211" s="439"/>
    </row>
    <row r="212" spans="1:9" ht="13.5">
      <c r="A212" s="430">
        <v>2013702</v>
      </c>
      <c r="B212" s="434" t="s">
        <v>65</v>
      </c>
      <c r="C212" s="444">
        <v>977</v>
      </c>
      <c r="D212" s="444">
        <v>1016</v>
      </c>
      <c r="E212" s="444">
        <v>2172</v>
      </c>
      <c r="F212" s="433">
        <f t="shared" si="6"/>
        <v>2.2231320368474923</v>
      </c>
      <c r="G212" s="433">
        <f t="shared" si="7"/>
        <v>2.1377952755905514</v>
      </c>
      <c r="I212" s="439"/>
    </row>
    <row r="213" spans="1:9" ht="13.5">
      <c r="A213" s="430">
        <v>2013703</v>
      </c>
      <c r="B213" s="434" t="s">
        <v>66</v>
      </c>
      <c r="C213" s="446">
        <v>0</v>
      </c>
      <c r="D213" s="446">
        <v>0</v>
      </c>
      <c r="E213" s="446">
        <v>0</v>
      </c>
      <c r="F213" s="433" t="e">
        <f t="shared" si="6"/>
        <v>#DIV/0!</v>
      </c>
      <c r="G213" s="433" t="e">
        <f t="shared" si="7"/>
        <v>#DIV/0!</v>
      </c>
      <c r="I213" s="439"/>
    </row>
    <row r="214" spans="1:9" ht="13.5">
      <c r="A214" s="430">
        <v>2013704</v>
      </c>
      <c r="B214" s="434" t="s">
        <v>176</v>
      </c>
      <c r="C214" s="446">
        <v>2822</v>
      </c>
      <c r="D214" s="446">
        <v>3510</v>
      </c>
      <c r="E214" s="446">
        <v>496</v>
      </c>
      <c r="F214" s="433">
        <f t="shared" si="6"/>
        <v>0.17576187101346563</v>
      </c>
      <c r="G214" s="433">
        <f t="shared" si="7"/>
        <v>0.1413105413105413</v>
      </c>
      <c r="I214" s="439"/>
    </row>
    <row r="215" spans="1:9" ht="13.5">
      <c r="A215" s="430">
        <v>2013750</v>
      </c>
      <c r="B215" s="434" t="s">
        <v>73</v>
      </c>
      <c r="C215" s="446">
        <v>5791</v>
      </c>
      <c r="D215" s="446">
        <v>7080</v>
      </c>
      <c r="E215" s="446">
        <v>8297</v>
      </c>
      <c r="F215" s="433">
        <f t="shared" si="6"/>
        <v>1.4327404593334485</v>
      </c>
      <c r="G215" s="433">
        <f t="shared" si="7"/>
        <v>1.1718926553672315</v>
      </c>
      <c r="I215" s="439"/>
    </row>
    <row r="216" spans="1:9" ht="13.5">
      <c r="A216" s="430">
        <v>2013799</v>
      </c>
      <c r="B216" s="434" t="s">
        <v>177</v>
      </c>
      <c r="C216" s="446">
        <v>12862</v>
      </c>
      <c r="D216" s="446">
        <v>18131</v>
      </c>
      <c r="E216" s="446">
        <v>9862</v>
      </c>
      <c r="F216" s="433">
        <f t="shared" si="6"/>
        <v>0.7667547815269787</v>
      </c>
      <c r="G216" s="433">
        <f t="shared" si="7"/>
        <v>0.5439302851469858</v>
      </c>
      <c r="I216" s="439"/>
    </row>
    <row r="217" spans="1:9" ht="13.5">
      <c r="A217" s="430">
        <v>20138</v>
      </c>
      <c r="B217" s="434" t="s">
        <v>178</v>
      </c>
      <c r="C217" s="443">
        <v>202029</v>
      </c>
      <c r="D217" s="443">
        <v>218105</v>
      </c>
      <c r="E217" s="443">
        <v>209466</v>
      </c>
      <c r="F217" s="433">
        <f t="shared" si="6"/>
        <v>1.0368115468571344</v>
      </c>
      <c r="G217" s="433">
        <f t="shared" si="7"/>
        <v>0.9603906375369662</v>
      </c>
      <c r="I217" s="439"/>
    </row>
    <row r="218" spans="1:9" ht="13.5">
      <c r="A218" s="430">
        <v>2013801</v>
      </c>
      <c r="B218" s="434" t="s">
        <v>64</v>
      </c>
      <c r="C218" s="436">
        <v>117850</v>
      </c>
      <c r="D218" s="436">
        <v>121606</v>
      </c>
      <c r="E218" s="436">
        <v>115844</v>
      </c>
      <c r="F218" s="433">
        <f t="shared" si="6"/>
        <v>0.9829783623249894</v>
      </c>
      <c r="G218" s="433">
        <f t="shared" si="7"/>
        <v>0.9526174695327533</v>
      </c>
      <c r="I218" s="439"/>
    </row>
    <row r="219" spans="1:9" ht="13.5">
      <c r="A219" s="430">
        <v>2013802</v>
      </c>
      <c r="B219" s="434" t="s">
        <v>65</v>
      </c>
      <c r="C219" s="436">
        <v>5593</v>
      </c>
      <c r="D219" s="436">
        <v>7225</v>
      </c>
      <c r="E219" s="436">
        <v>6481</v>
      </c>
      <c r="F219" s="433">
        <f t="shared" si="6"/>
        <v>1.1587698909350974</v>
      </c>
      <c r="G219" s="433">
        <f t="shared" si="7"/>
        <v>0.8970242214532872</v>
      </c>
      <c r="I219" s="439"/>
    </row>
    <row r="220" spans="1:9" ht="13.5">
      <c r="A220" s="430">
        <v>2013803</v>
      </c>
      <c r="B220" s="434" t="s">
        <v>66</v>
      </c>
      <c r="C220" s="436">
        <v>1663</v>
      </c>
      <c r="D220" s="436">
        <v>1770</v>
      </c>
      <c r="E220" s="436">
        <v>1017</v>
      </c>
      <c r="F220" s="433">
        <f t="shared" si="6"/>
        <v>0.6115453998797354</v>
      </c>
      <c r="G220" s="433">
        <f t="shared" si="7"/>
        <v>0.5745762711864407</v>
      </c>
      <c r="I220" s="439"/>
    </row>
    <row r="221" spans="1:9" ht="13.5">
      <c r="A221" s="430">
        <v>2013804</v>
      </c>
      <c r="B221" s="434" t="s">
        <v>179</v>
      </c>
      <c r="C221" s="436">
        <v>11586</v>
      </c>
      <c r="D221" s="436">
        <v>9912</v>
      </c>
      <c r="E221" s="436">
        <v>8225</v>
      </c>
      <c r="F221" s="433">
        <f t="shared" si="6"/>
        <v>0.7099085102710168</v>
      </c>
      <c r="G221" s="433">
        <f t="shared" si="7"/>
        <v>0.8298022598870056</v>
      </c>
      <c r="I221" s="439"/>
    </row>
    <row r="222" spans="1:9" ht="13.5">
      <c r="A222" s="430">
        <v>2013805</v>
      </c>
      <c r="B222" s="434" t="s">
        <v>180</v>
      </c>
      <c r="C222" s="436">
        <v>2210</v>
      </c>
      <c r="D222" s="436">
        <v>1873</v>
      </c>
      <c r="E222" s="436">
        <v>1237</v>
      </c>
      <c r="F222" s="433">
        <f t="shared" si="6"/>
        <v>0.5597285067873303</v>
      </c>
      <c r="G222" s="433">
        <f t="shared" si="7"/>
        <v>0.6604378003203417</v>
      </c>
      <c r="I222" s="439"/>
    </row>
    <row r="223" spans="1:9" ht="13.5">
      <c r="A223" s="430">
        <v>2013808</v>
      </c>
      <c r="B223" s="434" t="s">
        <v>105</v>
      </c>
      <c r="C223" s="436">
        <v>44</v>
      </c>
      <c r="D223" s="436">
        <v>818</v>
      </c>
      <c r="E223" s="436">
        <v>229</v>
      </c>
      <c r="F223" s="433">
        <f t="shared" si="6"/>
        <v>5.204545454545454</v>
      </c>
      <c r="G223" s="433">
        <f t="shared" si="7"/>
        <v>0.27995110024449876</v>
      </c>
      <c r="I223" s="439"/>
    </row>
    <row r="224" spans="1:9" ht="13.5">
      <c r="A224" s="430">
        <v>2013810</v>
      </c>
      <c r="B224" s="434" t="s">
        <v>181</v>
      </c>
      <c r="C224" s="436">
        <v>14801</v>
      </c>
      <c r="D224" s="436">
        <v>17400</v>
      </c>
      <c r="E224" s="436">
        <v>24238</v>
      </c>
      <c r="F224" s="433">
        <f t="shared" si="6"/>
        <v>1.637592054590906</v>
      </c>
      <c r="G224" s="433">
        <f t="shared" si="7"/>
        <v>1.3929885057471265</v>
      </c>
      <c r="I224" s="439"/>
    </row>
    <row r="225" spans="1:9" ht="13.5">
      <c r="A225" s="430">
        <v>2013812</v>
      </c>
      <c r="B225" s="434" t="s">
        <v>182</v>
      </c>
      <c r="C225" s="436">
        <v>718</v>
      </c>
      <c r="D225" s="436">
        <v>2510</v>
      </c>
      <c r="E225" s="436">
        <v>1765</v>
      </c>
      <c r="F225" s="433">
        <f t="shared" si="6"/>
        <v>2.4582172701949863</v>
      </c>
      <c r="G225" s="433">
        <f t="shared" si="7"/>
        <v>0.703187250996016</v>
      </c>
      <c r="I225" s="439"/>
    </row>
    <row r="226" spans="1:9" ht="13.5">
      <c r="A226" s="430">
        <v>2013813</v>
      </c>
      <c r="B226" s="434" t="s">
        <v>183</v>
      </c>
      <c r="C226" s="436">
        <v>0</v>
      </c>
      <c r="D226" s="436">
        <v>32</v>
      </c>
      <c r="E226" s="436">
        <v>0</v>
      </c>
      <c r="F226" s="433" t="e">
        <f t="shared" si="6"/>
        <v>#DIV/0!</v>
      </c>
      <c r="G226" s="433">
        <f t="shared" si="7"/>
        <v>0</v>
      </c>
      <c r="I226" s="439"/>
    </row>
    <row r="227" spans="1:9" ht="13.5">
      <c r="A227" s="430">
        <v>2013814</v>
      </c>
      <c r="B227" s="434" t="s">
        <v>184</v>
      </c>
      <c r="C227" s="436">
        <v>0</v>
      </c>
      <c r="D227" s="436">
        <v>0</v>
      </c>
      <c r="E227" s="436">
        <v>0</v>
      </c>
      <c r="F227" s="433" t="e">
        <f t="shared" si="6"/>
        <v>#DIV/0!</v>
      </c>
      <c r="G227" s="433" t="e">
        <f t="shared" si="7"/>
        <v>#DIV/0!</v>
      </c>
      <c r="I227" s="439"/>
    </row>
    <row r="228" spans="1:9" ht="13.5">
      <c r="A228" s="430">
        <v>2013815</v>
      </c>
      <c r="B228" s="434" t="s">
        <v>185</v>
      </c>
      <c r="C228" s="436">
        <v>1769</v>
      </c>
      <c r="D228" s="436">
        <v>927</v>
      </c>
      <c r="E228" s="436">
        <v>225</v>
      </c>
      <c r="F228" s="433">
        <f t="shared" si="6"/>
        <v>0.12719050310910118</v>
      </c>
      <c r="G228" s="433">
        <f t="shared" si="7"/>
        <v>0.24271844660194175</v>
      </c>
      <c r="I228" s="439"/>
    </row>
    <row r="229" spans="1:9" ht="13.5">
      <c r="A229" s="430">
        <v>2013816</v>
      </c>
      <c r="B229" s="434" t="s">
        <v>186</v>
      </c>
      <c r="C229" s="436">
        <v>2855</v>
      </c>
      <c r="D229" s="436">
        <v>3741</v>
      </c>
      <c r="E229" s="436">
        <v>1560</v>
      </c>
      <c r="F229" s="433">
        <f t="shared" si="6"/>
        <v>0.5464098073555166</v>
      </c>
      <c r="G229" s="433">
        <f t="shared" si="7"/>
        <v>0.4170008019246191</v>
      </c>
      <c r="I229" s="439"/>
    </row>
    <row r="230" spans="1:9" ht="13.5">
      <c r="A230" s="430">
        <v>2013850</v>
      </c>
      <c r="B230" s="434" t="s">
        <v>73</v>
      </c>
      <c r="C230" s="436">
        <v>32853</v>
      </c>
      <c r="D230" s="436">
        <v>36620</v>
      </c>
      <c r="E230" s="436">
        <v>37315</v>
      </c>
      <c r="F230" s="433">
        <f t="shared" si="6"/>
        <v>1.1358171247679054</v>
      </c>
      <c r="G230" s="433">
        <f t="shared" si="7"/>
        <v>1.0189787001638448</v>
      </c>
      <c r="I230" s="439"/>
    </row>
    <row r="231" spans="1:9" ht="13.5">
      <c r="A231" s="430">
        <v>2013899</v>
      </c>
      <c r="B231" s="434" t="s">
        <v>187</v>
      </c>
      <c r="C231" s="436">
        <v>10087</v>
      </c>
      <c r="D231" s="436">
        <v>13671</v>
      </c>
      <c r="E231" s="436">
        <v>11330</v>
      </c>
      <c r="F231" s="433">
        <f t="shared" si="6"/>
        <v>1.1232279171210469</v>
      </c>
      <c r="G231" s="433">
        <f t="shared" si="7"/>
        <v>0.8287616121717504</v>
      </c>
      <c r="I231" s="439"/>
    </row>
    <row r="232" spans="1:9" ht="13.5">
      <c r="A232" s="430">
        <v>20199</v>
      </c>
      <c r="B232" s="434" t="s">
        <v>188</v>
      </c>
      <c r="C232" s="442">
        <v>43258</v>
      </c>
      <c r="D232" s="442">
        <v>37025</v>
      </c>
      <c r="E232" s="442">
        <v>63518</v>
      </c>
      <c r="F232" s="433">
        <f t="shared" si="6"/>
        <v>1.4683526746497757</v>
      </c>
      <c r="G232" s="433">
        <f t="shared" si="7"/>
        <v>1.7155435516542876</v>
      </c>
      <c r="I232" s="439"/>
    </row>
    <row r="233" spans="1:9" ht="13.5">
      <c r="A233" s="430">
        <v>2019901</v>
      </c>
      <c r="B233" s="437" t="s">
        <v>189</v>
      </c>
      <c r="C233" s="436">
        <v>13</v>
      </c>
      <c r="D233" s="436">
        <v>0</v>
      </c>
      <c r="E233" s="436">
        <v>6</v>
      </c>
      <c r="F233" s="433">
        <f t="shared" si="6"/>
        <v>0.46153846153846156</v>
      </c>
      <c r="G233" s="433" t="e">
        <f t="shared" si="7"/>
        <v>#DIV/0!</v>
      </c>
      <c r="I233" s="439"/>
    </row>
    <row r="234" spans="1:9" ht="13.5">
      <c r="A234" s="430">
        <v>2019999</v>
      </c>
      <c r="B234" s="437" t="s">
        <v>190</v>
      </c>
      <c r="C234" s="436">
        <v>43245</v>
      </c>
      <c r="D234" s="436">
        <v>37025</v>
      </c>
      <c r="E234" s="436">
        <v>63512</v>
      </c>
      <c r="F234" s="433">
        <f t="shared" si="6"/>
        <v>1.46865533587698</v>
      </c>
      <c r="G234" s="433">
        <f t="shared" si="7"/>
        <v>1.7153814989871707</v>
      </c>
      <c r="I234" s="439"/>
    </row>
    <row r="235" spans="1:9" ht="13.5">
      <c r="A235" s="430">
        <v>202</v>
      </c>
      <c r="B235" s="431" t="s">
        <v>191</v>
      </c>
      <c r="C235" s="435">
        <v>420</v>
      </c>
      <c r="D235" s="435">
        <v>1852</v>
      </c>
      <c r="E235" s="435">
        <v>420</v>
      </c>
      <c r="F235" s="433">
        <f t="shared" si="6"/>
        <v>1</v>
      </c>
      <c r="G235" s="433">
        <f t="shared" si="7"/>
        <v>0.2267818574514039</v>
      </c>
      <c r="I235" s="439"/>
    </row>
    <row r="236" spans="1:9" ht="13.5">
      <c r="A236" s="430">
        <v>20205</v>
      </c>
      <c r="B236" s="434" t="s">
        <v>192</v>
      </c>
      <c r="C236" s="435">
        <v>270</v>
      </c>
      <c r="D236" s="435">
        <v>1266</v>
      </c>
      <c r="E236" s="435">
        <v>270</v>
      </c>
      <c r="F236" s="433">
        <f t="shared" si="6"/>
        <v>1</v>
      </c>
      <c r="G236" s="433">
        <f t="shared" si="7"/>
        <v>0.2132701421800948</v>
      </c>
      <c r="I236" s="439"/>
    </row>
    <row r="237" spans="1:9" ht="13.5">
      <c r="A237" s="430">
        <v>20206</v>
      </c>
      <c r="B237" s="434" t="s">
        <v>193</v>
      </c>
      <c r="C237" s="435">
        <v>0</v>
      </c>
      <c r="D237" s="435">
        <v>439</v>
      </c>
      <c r="E237" s="435">
        <v>0</v>
      </c>
      <c r="F237" s="433" t="e">
        <f t="shared" si="6"/>
        <v>#DIV/0!</v>
      </c>
      <c r="G237" s="433">
        <f t="shared" si="7"/>
        <v>0</v>
      </c>
      <c r="I237" s="439"/>
    </row>
    <row r="238" spans="1:9" ht="13.5">
      <c r="A238" s="430">
        <v>20299</v>
      </c>
      <c r="B238" s="434" t="s">
        <v>194</v>
      </c>
      <c r="C238" s="435">
        <v>150</v>
      </c>
      <c r="D238" s="435">
        <v>147</v>
      </c>
      <c r="E238" s="435">
        <v>150</v>
      </c>
      <c r="F238" s="433">
        <f t="shared" si="6"/>
        <v>1</v>
      </c>
      <c r="G238" s="433">
        <f t="shared" si="7"/>
        <v>1.0204081632653061</v>
      </c>
      <c r="I238" s="439"/>
    </row>
    <row r="239" spans="1:9" ht="13.5">
      <c r="A239" s="430">
        <v>203</v>
      </c>
      <c r="B239" s="431" t="s">
        <v>195</v>
      </c>
      <c r="C239" s="435">
        <v>31006</v>
      </c>
      <c r="D239" s="435">
        <v>38224</v>
      </c>
      <c r="E239" s="435">
        <v>38634</v>
      </c>
      <c r="F239" s="433">
        <f t="shared" si="6"/>
        <v>1.2460168999548475</v>
      </c>
      <c r="G239" s="433">
        <f t="shared" si="7"/>
        <v>1.0107262452909167</v>
      </c>
      <c r="I239" s="439"/>
    </row>
    <row r="240" spans="1:9" ht="13.5">
      <c r="A240" s="430">
        <v>20306</v>
      </c>
      <c r="B240" s="437" t="s">
        <v>196</v>
      </c>
      <c r="C240" s="435">
        <v>30247</v>
      </c>
      <c r="D240" s="435">
        <v>37460</v>
      </c>
      <c r="E240" s="435">
        <v>37864</v>
      </c>
      <c r="F240" s="433">
        <f t="shared" si="6"/>
        <v>1.2518266274341256</v>
      </c>
      <c r="G240" s="433">
        <f t="shared" si="7"/>
        <v>1.0107848371596369</v>
      </c>
      <c r="I240" s="439"/>
    </row>
    <row r="241" spans="1:9" ht="13.5">
      <c r="A241" s="430">
        <v>2030601</v>
      </c>
      <c r="B241" s="437" t="s">
        <v>197</v>
      </c>
      <c r="C241" s="436">
        <v>257</v>
      </c>
      <c r="D241" s="436">
        <v>601</v>
      </c>
      <c r="E241" s="436">
        <v>442</v>
      </c>
      <c r="F241" s="433">
        <f t="shared" si="6"/>
        <v>1.7198443579766538</v>
      </c>
      <c r="G241" s="433">
        <f t="shared" si="7"/>
        <v>0.7354409317803661</v>
      </c>
      <c r="I241" s="439"/>
    </row>
    <row r="242" spans="1:9" ht="13.5">
      <c r="A242" s="430">
        <v>2030602</v>
      </c>
      <c r="B242" s="434" t="s">
        <v>198</v>
      </c>
      <c r="C242" s="435">
        <v>158</v>
      </c>
      <c r="D242" s="435">
        <v>233</v>
      </c>
      <c r="E242" s="435">
        <v>0</v>
      </c>
      <c r="F242" s="433">
        <f t="shared" si="6"/>
        <v>0</v>
      </c>
      <c r="G242" s="433">
        <f t="shared" si="7"/>
        <v>0</v>
      </c>
      <c r="I242" s="439"/>
    </row>
    <row r="243" spans="1:9" ht="13.5">
      <c r="A243" s="430">
        <v>2030603</v>
      </c>
      <c r="B243" s="434" t="s">
        <v>199</v>
      </c>
      <c r="C243" s="436">
        <v>1631</v>
      </c>
      <c r="D243" s="436">
        <v>2538</v>
      </c>
      <c r="E243" s="436">
        <v>3688</v>
      </c>
      <c r="F243" s="433">
        <f t="shared" si="6"/>
        <v>2.2611894543225017</v>
      </c>
      <c r="G243" s="433">
        <f t="shared" si="7"/>
        <v>1.4531126871552404</v>
      </c>
      <c r="I243" s="439"/>
    </row>
    <row r="244" spans="1:9" ht="13.5">
      <c r="A244" s="430">
        <v>2030604</v>
      </c>
      <c r="B244" s="434" t="s">
        <v>200</v>
      </c>
      <c r="C244" s="435">
        <v>0</v>
      </c>
      <c r="D244" s="435"/>
      <c r="E244" s="435">
        <v>0</v>
      </c>
      <c r="F244" s="433" t="e">
        <f t="shared" si="6"/>
        <v>#DIV/0!</v>
      </c>
      <c r="G244" s="433" t="e">
        <f t="shared" si="7"/>
        <v>#DIV/0!</v>
      </c>
      <c r="I244" s="439"/>
    </row>
    <row r="245" spans="1:9" ht="13.5">
      <c r="A245" s="430">
        <v>2030607</v>
      </c>
      <c r="B245" s="437" t="s">
        <v>201</v>
      </c>
      <c r="C245" s="435">
        <v>9718</v>
      </c>
      <c r="D245" s="435">
        <v>15410</v>
      </c>
      <c r="E245" s="435">
        <v>18728</v>
      </c>
      <c r="F245" s="433">
        <f t="shared" si="6"/>
        <v>1.9271455031899567</v>
      </c>
      <c r="G245" s="433">
        <f t="shared" si="7"/>
        <v>1.2153147306943544</v>
      </c>
      <c r="I245" s="439"/>
    </row>
    <row r="246" spans="1:9" ht="13.5">
      <c r="A246" s="430">
        <v>2030608</v>
      </c>
      <c r="B246" s="437" t="s">
        <v>202</v>
      </c>
      <c r="C246" s="435">
        <v>9190</v>
      </c>
      <c r="D246" s="435">
        <v>16735</v>
      </c>
      <c r="E246" s="435">
        <v>8345</v>
      </c>
      <c r="F246" s="433">
        <f t="shared" si="6"/>
        <v>0.9080522306855278</v>
      </c>
      <c r="G246" s="433">
        <f t="shared" si="7"/>
        <v>0.49865551239916345</v>
      </c>
      <c r="I246" s="439"/>
    </row>
    <row r="247" spans="1:9" ht="13.5">
      <c r="A247" s="430">
        <v>2030699</v>
      </c>
      <c r="B247" s="437" t="s">
        <v>203</v>
      </c>
      <c r="C247" s="435">
        <v>9293</v>
      </c>
      <c r="D247" s="435">
        <v>1943</v>
      </c>
      <c r="E247" s="435">
        <v>6661</v>
      </c>
      <c r="F247" s="433">
        <f t="shared" si="6"/>
        <v>0.7167760680081782</v>
      </c>
      <c r="G247" s="433">
        <f t="shared" si="7"/>
        <v>3.4282038085434894</v>
      </c>
      <c r="I247" s="439"/>
    </row>
    <row r="248" spans="1:9" ht="13.5">
      <c r="A248" s="430">
        <v>20399</v>
      </c>
      <c r="B248" s="437" t="s">
        <v>204</v>
      </c>
      <c r="C248" s="435">
        <v>759</v>
      </c>
      <c r="D248" s="435">
        <v>764</v>
      </c>
      <c r="E248" s="435">
        <v>770</v>
      </c>
      <c r="F248" s="433">
        <f t="shared" si="6"/>
        <v>1.0144927536231885</v>
      </c>
      <c r="G248" s="433">
        <f t="shared" si="7"/>
        <v>1.0078534031413613</v>
      </c>
      <c r="I248" s="439"/>
    </row>
    <row r="249" spans="1:9" ht="13.5">
      <c r="A249" s="430">
        <v>204</v>
      </c>
      <c r="B249" s="431" t="s">
        <v>205</v>
      </c>
      <c r="C249" s="435">
        <v>3792548</v>
      </c>
      <c r="D249" s="435">
        <v>4297662</v>
      </c>
      <c r="E249" s="435">
        <v>3798841</v>
      </c>
      <c r="F249" s="433">
        <f t="shared" si="6"/>
        <v>1.001659306619191</v>
      </c>
      <c r="G249" s="433">
        <f t="shared" si="7"/>
        <v>0.8839320076823166</v>
      </c>
      <c r="I249" s="439"/>
    </row>
    <row r="250" spans="1:9" ht="13.5">
      <c r="A250" s="430">
        <v>20401</v>
      </c>
      <c r="B250" s="434" t="s">
        <v>206</v>
      </c>
      <c r="C250" s="435">
        <v>17950</v>
      </c>
      <c r="D250" s="435">
        <v>16528</v>
      </c>
      <c r="E250" s="435">
        <v>15724</v>
      </c>
      <c r="F250" s="433">
        <f t="shared" si="6"/>
        <v>0.8759888579387186</v>
      </c>
      <c r="G250" s="433">
        <f t="shared" si="7"/>
        <v>0.9513552758954501</v>
      </c>
      <c r="I250" s="439"/>
    </row>
    <row r="251" spans="1:9" ht="13.5">
      <c r="A251" s="430">
        <v>2040101</v>
      </c>
      <c r="B251" s="434" t="s">
        <v>207</v>
      </c>
      <c r="C251" s="435">
        <v>11576</v>
      </c>
      <c r="D251" s="435">
        <v>10750</v>
      </c>
      <c r="E251" s="435">
        <v>10910</v>
      </c>
      <c r="F251" s="433">
        <f t="shared" si="6"/>
        <v>0.9424671734623359</v>
      </c>
      <c r="G251" s="433">
        <f t="shared" si="7"/>
        <v>1.0148837209302326</v>
      </c>
      <c r="I251" s="439"/>
    </row>
    <row r="252" spans="1:9" ht="13.5">
      <c r="A252" s="430">
        <v>2040199</v>
      </c>
      <c r="B252" s="437" t="s">
        <v>208</v>
      </c>
      <c r="C252" s="435">
        <v>6374</v>
      </c>
      <c r="D252" s="435">
        <v>5778</v>
      </c>
      <c r="E252" s="435">
        <v>4814</v>
      </c>
      <c r="F252" s="433">
        <f t="shared" si="6"/>
        <v>0.7552557263884531</v>
      </c>
      <c r="G252" s="433">
        <f t="shared" si="7"/>
        <v>0.8331602630668051</v>
      </c>
      <c r="I252" s="439"/>
    </row>
    <row r="253" spans="1:9" ht="13.5">
      <c r="A253" s="430">
        <v>20402</v>
      </c>
      <c r="B253" s="437" t="s">
        <v>209</v>
      </c>
      <c r="C253" s="442">
        <v>2569339</v>
      </c>
      <c r="D253" s="442">
        <v>2786354</v>
      </c>
      <c r="E253" s="442">
        <v>2583695</v>
      </c>
      <c r="F253" s="433">
        <f t="shared" si="6"/>
        <v>1.0055874292960174</v>
      </c>
      <c r="G253" s="433">
        <f t="shared" si="7"/>
        <v>0.9272673177923552</v>
      </c>
      <c r="I253" s="439"/>
    </row>
    <row r="254" spans="1:9" ht="13.5">
      <c r="A254" s="430">
        <v>2040201</v>
      </c>
      <c r="B254" s="437" t="s">
        <v>64</v>
      </c>
      <c r="C254" s="436">
        <v>1763232</v>
      </c>
      <c r="D254" s="436">
        <v>1797021</v>
      </c>
      <c r="E254" s="436">
        <v>1810162</v>
      </c>
      <c r="F254" s="433">
        <f t="shared" si="6"/>
        <v>1.0266158962632257</v>
      </c>
      <c r="G254" s="433">
        <f t="shared" si="7"/>
        <v>1.007312658004553</v>
      </c>
      <c r="I254" s="439"/>
    </row>
    <row r="255" spans="1:9" ht="13.5">
      <c r="A255" s="430">
        <v>2040202</v>
      </c>
      <c r="B255" s="437" t="s">
        <v>65</v>
      </c>
      <c r="C255" s="436">
        <v>94040</v>
      </c>
      <c r="D255" s="436">
        <v>122735</v>
      </c>
      <c r="E255" s="436">
        <v>121233</v>
      </c>
      <c r="F255" s="433">
        <f t="shared" si="6"/>
        <v>1.2891641854529987</v>
      </c>
      <c r="G255" s="433">
        <f t="shared" si="7"/>
        <v>0.9877622520063551</v>
      </c>
      <c r="I255" s="439"/>
    </row>
    <row r="256" spans="1:9" ht="13.5">
      <c r="A256" s="430">
        <v>2040203</v>
      </c>
      <c r="B256" s="437" t="s">
        <v>66</v>
      </c>
      <c r="C256" s="436">
        <v>1413</v>
      </c>
      <c r="D256" s="436">
        <v>1393</v>
      </c>
      <c r="E256" s="436">
        <v>1923</v>
      </c>
      <c r="F256" s="433">
        <f t="shared" si="6"/>
        <v>1.3609341825902335</v>
      </c>
      <c r="G256" s="433">
        <f t="shared" si="7"/>
        <v>1.3804737975592247</v>
      </c>
      <c r="I256" s="439"/>
    </row>
    <row r="257" spans="1:9" ht="13.5">
      <c r="A257" s="430">
        <v>2040219</v>
      </c>
      <c r="B257" s="437" t="s">
        <v>105</v>
      </c>
      <c r="C257" s="436">
        <v>16621</v>
      </c>
      <c r="D257" s="436">
        <v>13784</v>
      </c>
      <c r="E257" s="436">
        <v>33576</v>
      </c>
      <c r="F257" s="433">
        <f t="shared" si="6"/>
        <v>2.020095060465676</v>
      </c>
      <c r="G257" s="433">
        <f t="shared" si="7"/>
        <v>2.4358676726639583</v>
      </c>
      <c r="I257" s="439"/>
    </row>
    <row r="258" spans="1:9" ht="13.5">
      <c r="A258" s="430">
        <v>2040220</v>
      </c>
      <c r="B258" s="437" t="s">
        <v>210</v>
      </c>
      <c r="C258" s="436">
        <v>160555</v>
      </c>
      <c r="D258" s="436">
        <v>46718</v>
      </c>
      <c r="E258" s="436">
        <v>95595</v>
      </c>
      <c r="F258" s="433">
        <f t="shared" si="6"/>
        <v>0.5954034443025754</v>
      </c>
      <c r="G258" s="433">
        <f t="shared" si="7"/>
        <v>2.0462134509182754</v>
      </c>
      <c r="I258" s="439"/>
    </row>
    <row r="259" spans="1:9" ht="13.5">
      <c r="A259" s="430">
        <v>2040221</v>
      </c>
      <c r="B259" s="437" t="s">
        <v>211</v>
      </c>
      <c r="C259" s="436">
        <v>22504</v>
      </c>
      <c r="D259" s="436">
        <v>25073</v>
      </c>
      <c r="E259" s="436">
        <v>3133</v>
      </c>
      <c r="F259" s="433">
        <f t="shared" si="6"/>
        <v>0.13921969427657305</v>
      </c>
      <c r="G259" s="433">
        <f t="shared" si="7"/>
        <v>0.12495513101742911</v>
      </c>
      <c r="I259" s="439"/>
    </row>
    <row r="260" spans="1:9" ht="13.5">
      <c r="A260" s="430">
        <v>2040222</v>
      </c>
      <c r="B260" s="437" t="s">
        <v>212</v>
      </c>
      <c r="C260" s="436">
        <v>205</v>
      </c>
      <c r="D260" s="436">
        <v>444</v>
      </c>
      <c r="E260" s="436">
        <v>560</v>
      </c>
      <c r="F260" s="433">
        <f t="shared" si="6"/>
        <v>2.731707317073171</v>
      </c>
      <c r="G260" s="433">
        <f t="shared" si="7"/>
        <v>1.2612612612612613</v>
      </c>
      <c r="I260" s="439"/>
    </row>
    <row r="261" spans="1:9" ht="13.5">
      <c r="A261" s="430">
        <v>2040223</v>
      </c>
      <c r="B261" s="437" t="s">
        <v>213</v>
      </c>
      <c r="C261" s="436">
        <v>600</v>
      </c>
      <c r="D261" s="436">
        <v>1000</v>
      </c>
      <c r="E261" s="436">
        <v>0</v>
      </c>
      <c r="F261" s="433">
        <f t="shared" si="6"/>
        <v>0</v>
      </c>
      <c r="G261" s="433">
        <f t="shared" si="7"/>
        <v>0</v>
      </c>
      <c r="I261" s="439"/>
    </row>
    <row r="262" spans="1:9" ht="13.5">
      <c r="A262" s="430">
        <v>2040250</v>
      </c>
      <c r="B262" s="437" t="s">
        <v>73</v>
      </c>
      <c r="C262" s="436">
        <v>148921</v>
      </c>
      <c r="D262" s="436">
        <v>205450</v>
      </c>
      <c r="E262" s="436">
        <v>156873</v>
      </c>
      <c r="F262" s="433">
        <f t="shared" si="6"/>
        <v>1.0533974389105634</v>
      </c>
      <c r="G262" s="433">
        <f t="shared" si="7"/>
        <v>0.7635580433195425</v>
      </c>
      <c r="I262" s="439"/>
    </row>
    <row r="263" spans="1:9" ht="13.5">
      <c r="A263" s="430">
        <v>2040299</v>
      </c>
      <c r="B263" s="437" t="s">
        <v>214</v>
      </c>
      <c r="C263" s="436">
        <v>361248</v>
      </c>
      <c r="D263" s="436">
        <v>572736</v>
      </c>
      <c r="E263" s="436">
        <v>360640</v>
      </c>
      <c r="F263" s="433">
        <f aca="true" t="shared" si="8" ref="F263:F326">E263/C263</f>
        <v>0.9983169456993534</v>
      </c>
      <c r="G263" s="433">
        <f aca="true" t="shared" si="9" ref="G263:G326">E263/D263</f>
        <v>0.6296792937758409</v>
      </c>
      <c r="I263" s="439"/>
    </row>
    <row r="264" spans="1:9" ht="13.5">
      <c r="A264" s="430">
        <v>20403</v>
      </c>
      <c r="B264" s="434" t="s">
        <v>215</v>
      </c>
      <c r="C264" s="442">
        <v>55718</v>
      </c>
      <c r="D264" s="442">
        <v>76358</v>
      </c>
      <c r="E264" s="442">
        <v>54275</v>
      </c>
      <c r="F264" s="433">
        <f t="shared" si="8"/>
        <v>0.9741017265515632</v>
      </c>
      <c r="G264" s="433">
        <f t="shared" si="9"/>
        <v>0.7107965111710626</v>
      </c>
      <c r="I264" s="439"/>
    </row>
    <row r="265" spans="1:9" ht="13.5">
      <c r="A265" s="430">
        <v>2040301</v>
      </c>
      <c r="B265" s="434" t="s">
        <v>64</v>
      </c>
      <c r="C265" s="436">
        <v>47844</v>
      </c>
      <c r="D265" s="436">
        <v>55574</v>
      </c>
      <c r="E265" s="436">
        <v>47785</v>
      </c>
      <c r="F265" s="433">
        <f t="shared" si="8"/>
        <v>0.9987668255162612</v>
      </c>
      <c r="G265" s="433">
        <f t="shared" si="9"/>
        <v>0.8598445316155037</v>
      </c>
      <c r="I265" s="439"/>
    </row>
    <row r="266" spans="1:9" ht="13.5">
      <c r="A266" s="430">
        <v>2040302</v>
      </c>
      <c r="B266" s="434" t="s">
        <v>65</v>
      </c>
      <c r="C266" s="436">
        <v>225</v>
      </c>
      <c r="D266" s="436">
        <v>8180</v>
      </c>
      <c r="E266" s="436">
        <v>3810</v>
      </c>
      <c r="F266" s="433">
        <f t="shared" si="8"/>
        <v>16.933333333333334</v>
      </c>
      <c r="G266" s="433">
        <f t="shared" si="9"/>
        <v>0.46577017114914426</v>
      </c>
      <c r="I266" s="439"/>
    </row>
    <row r="267" spans="1:9" ht="13.5">
      <c r="A267" s="430">
        <v>2040303</v>
      </c>
      <c r="B267" s="437" t="s">
        <v>66</v>
      </c>
      <c r="C267" s="436">
        <v>0</v>
      </c>
      <c r="D267" s="436">
        <v>0</v>
      </c>
      <c r="E267" s="436">
        <v>0</v>
      </c>
      <c r="F267" s="433" t="e">
        <f t="shared" si="8"/>
        <v>#DIV/0!</v>
      </c>
      <c r="G267" s="433" t="e">
        <f t="shared" si="9"/>
        <v>#DIV/0!</v>
      </c>
      <c r="I267" s="439"/>
    </row>
    <row r="268" spans="1:9" ht="13.5">
      <c r="A268" s="430">
        <v>2040304</v>
      </c>
      <c r="B268" s="437" t="s">
        <v>216</v>
      </c>
      <c r="C268" s="436">
        <v>8</v>
      </c>
      <c r="D268" s="436">
        <v>6065</v>
      </c>
      <c r="E268" s="436">
        <v>2283</v>
      </c>
      <c r="F268" s="433">
        <f t="shared" si="8"/>
        <v>285.375</v>
      </c>
      <c r="G268" s="433">
        <f t="shared" si="9"/>
        <v>0.37642209398186316</v>
      </c>
      <c r="I268" s="439"/>
    </row>
    <row r="269" spans="1:9" ht="13.5">
      <c r="A269" s="430">
        <v>2040350</v>
      </c>
      <c r="B269" s="437" t="s">
        <v>73</v>
      </c>
      <c r="C269" s="436">
        <v>0</v>
      </c>
      <c r="D269" s="436">
        <v>0</v>
      </c>
      <c r="E269" s="436">
        <v>0</v>
      </c>
      <c r="F269" s="433" t="e">
        <f t="shared" si="8"/>
        <v>#DIV/0!</v>
      </c>
      <c r="G269" s="433" t="e">
        <f t="shared" si="9"/>
        <v>#DIV/0!</v>
      </c>
      <c r="I269" s="439"/>
    </row>
    <row r="270" spans="1:9" ht="13.5">
      <c r="A270" s="430">
        <v>2040399</v>
      </c>
      <c r="B270" s="431" t="s">
        <v>217</v>
      </c>
      <c r="C270" s="436">
        <v>7641</v>
      </c>
      <c r="D270" s="436">
        <v>6539</v>
      </c>
      <c r="E270" s="436">
        <v>397</v>
      </c>
      <c r="F270" s="433">
        <f t="shared" si="8"/>
        <v>0.051956550189765735</v>
      </c>
      <c r="G270" s="433">
        <f t="shared" si="9"/>
        <v>0.060712647193760516</v>
      </c>
      <c r="I270" s="439"/>
    </row>
    <row r="271" spans="1:9" ht="13.5">
      <c r="A271" s="430">
        <v>20404</v>
      </c>
      <c r="B271" s="438" t="s">
        <v>218</v>
      </c>
      <c r="C271" s="442">
        <v>101282</v>
      </c>
      <c r="D271" s="442">
        <v>124026</v>
      </c>
      <c r="E271" s="442">
        <v>119424</v>
      </c>
      <c r="F271" s="433">
        <f t="shared" si="8"/>
        <v>1.1791236349993088</v>
      </c>
      <c r="G271" s="433">
        <f t="shared" si="9"/>
        <v>0.962894876880654</v>
      </c>
      <c r="I271" s="439"/>
    </row>
    <row r="272" spans="1:9" ht="13.5">
      <c r="A272" s="430">
        <v>2040401</v>
      </c>
      <c r="B272" s="434" t="s">
        <v>64</v>
      </c>
      <c r="C272" s="436">
        <v>86822</v>
      </c>
      <c r="D272" s="436">
        <v>91283</v>
      </c>
      <c r="E272" s="436">
        <v>92247</v>
      </c>
      <c r="F272" s="433">
        <f t="shared" si="8"/>
        <v>1.0624841630001614</v>
      </c>
      <c r="G272" s="433">
        <f t="shared" si="9"/>
        <v>1.0105605643986284</v>
      </c>
      <c r="I272" s="439"/>
    </row>
    <row r="273" spans="1:9" ht="13.5">
      <c r="A273" s="430">
        <v>2040402</v>
      </c>
      <c r="B273" s="434" t="s">
        <v>65</v>
      </c>
      <c r="C273" s="436">
        <v>6433</v>
      </c>
      <c r="D273" s="436">
        <v>4110</v>
      </c>
      <c r="E273" s="436">
        <v>4996</v>
      </c>
      <c r="F273" s="433">
        <f t="shared" si="8"/>
        <v>0.7766205502875797</v>
      </c>
      <c r="G273" s="433">
        <f t="shared" si="9"/>
        <v>1.2155717761557177</v>
      </c>
      <c r="I273" s="439"/>
    </row>
    <row r="274" spans="1:9" ht="13.5">
      <c r="A274" s="430">
        <v>2040403</v>
      </c>
      <c r="B274" s="437" t="s">
        <v>66</v>
      </c>
      <c r="C274" s="436">
        <v>83</v>
      </c>
      <c r="D274" s="436">
        <v>118</v>
      </c>
      <c r="E274" s="436">
        <v>112</v>
      </c>
      <c r="F274" s="433">
        <f t="shared" si="8"/>
        <v>1.3493975903614457</v>
      </c>
      <c r="G274" s="433">
        <f t="shared" si="9"/>
        <v>0.9491525423728814</v>
      </c>
      <c r="I274" s="439"/>
    </row>
    <row r="275" spans="1:9" ht="13.5">
      <c r="A275" s="430">
        <v>2040409</v>
      </c>
      <c r="B275" s="437" t="s">
        <v>219</v>
      </c>
      <c r="C275" s="436">
        <v>0</v>
      </c>
      <c r="D275" s="436">
        <v>469</v>
      </c>
      <c r="E275" s="436">
        <v>0</v>
      </c>
      <c r="F275" s="433" t="e">
        <f t="shared" si="8"/>
        <v>#DIV/0!</v>
      </c>
      <c r="G275" s="433">
        <f t="shared" si="9"/>
        <v>0</v>
      </c>
      <c r="I275" s="439"/>
    </row>
    <row r="276" spans="1:9" ht="13.5">
      <c r="A276" s="430">
        <v>2040410</v>
      </c>
      <c r="B276" s="437" t="s">
        <v>220</v>
      </c>
      <c r="C276" s="436">
        <v>2578</v>
      </c>
      <c r="D276" s="436">
        <v>3056</v>
      </c>
      <c r="E276" s="436">
        <v>2765</v>
      </c>
      <c r="F276" s="433">
        <f t="shared" si="8"/>
        <v>1.0725368502715282</v>
      </c>
      <c r="G276" s="433">
        <f t="shared" si="9"/>
        <v>0.9047774869109948</v>
      </c>
      <c r="I276" s="439"/>
    </row>
    <row r="277" spans="1:9" ht="13.5">
      <c r="A277" s="430">
        <v>2040450</v>
      </c>
      <c r="B277" s="437" t="s">
        <v>73</v>
      </c>
      <c r="C277" s="436">
        <v>588</v>
      </c>
      <c r="D277" s="436">
        <v>594</v>
      </c>
      <c r="E277" s="436">
        <v>1108</v>
      </c>
      <c r="F277" s="433">
        <f t="shared" si="8"/>
        <v>1.8843537414965987</v>
      </c>
      <c r="G277" s="433">
        <f t="shared" si="9"/>
        <v>1.8653198653198653</v>
      </c>
      <c r="I277" s="439"/>
    </row>
    <row r="278" spans="1:9" ht="13.5">
      <c r="A278" s="430">
        <v>2040499</v>
      </c>
      <c r="B278" s="437" t="s">
        <v>221</v>
      </c>
      <c r="C278" s="436">
        <v>4778</v>
      </c>
      <c r="D278" s="436">
        <v>24396</v>
      </c>
      <c r="E278" s="436">
        <v>18196</v>
      </c>
      <c r="F278" s="433">
        <f t="shared" si="8"/>
        <v>3.8082879866052743</v>
      </c>
      <c r="G278" s="433">
        <f t="shared" si="9"/>
        <v>0.7458599770454173</v>
      </c>
      <c r="I278" s="439"/>
    </row>
    <row r="279" spans="1:9" ht="13.5">
      <c r="A279" s="430">
        <v>20405</v>
      </c>
      <c r="B279" s="431" t="s">
        <v>222</v>
      </c>
      <c r="C279" s="442">
        <v>196443</v>
      </c>
      <c r="D279" s="442">
        <v>246481</v>
      </c>
      <c r="E279" s="442">
        <v>220170</v>
      </c>
      <c r="F279" s="433">
        <f t="shared" si="8"/>
        <v>1.1207831279302394</v>
      </c>
      <c r="G279" s="433">
        <f t="shared" si="9"/>
        <v>0.893253435356072</v>
      </c>
      <c r="I279" s="439"/>
    </row>
    <row r="280" spans="1:9" ht="13.5">
      <c r="A280" s="430">
        <v>2040501</v>
      </c>
      <c r="B280" s="434" t="s">
        <v>64</v>
      </c>
      <c r="C280" s="436">
        <v>166786</v>
      </c>
      <c r="D280" s="436">
        <v>176544</v>
      </c>
      <c r="E280" s="436">
        <v>173038</v>
      </c>
      <c r="F280" s="433">
        <f t="shared" si="8"/>
        <v>1.0374851606249924</v>
      </c>
      <c r="G280" s="433">
        <f t="shared" si="9"/>
        <v>0.9801409280406018</v>
      </c>
      <c r="I280" s="439"/>
    </row>
    <row r="281" spans="1:9" ht="13.5">
      <c r="A281" s="430">
        <v>2040502</v>
      </c>
      <c r="B281" s="434" t="s">
        <v>65</v>
      </c>
      <c r="C281" s="436">
        <v>9503</v>
      </c>
      <c r="D281" s="436">
        <v>18650</v>
      </c>
      <c r="E281" s="436">
        <v>16941</v>
      </c>
      <c r="F281" s="433">
        <f t="shared" si="8"/>
        <v>1.7827001999368621</v>
      </c>
      <c r="G281" s="433">
        <f t="shared" si="9"/>
        <v>0.9083646112600536</v>
      </c>
      <c r="I281" s="439"/>
    </row>
    <row r="282" spans="1:9" ht="13.5">
      <c r="A282" s="430">
        <v>2040503</v>
      </c>
      <c r="B282" s="434" t="s">
        <v>66</v>
      </c>
      <c r="C282" s="436">
        <v>0</v>
      </c>
      <c r="D282" s="436">
        <v>0</v>
      </c>
      <c r="E282" s="436">
        <v>133</v>
      </c>
      <c r="F282" s="433" t="e">
        <f t="shared" si="8"/>
        <v>#DIV/0!</v>
      </c>
      <c r="G282" s="433" t="e">
        <f t="shared" si="9"/>
        <v>#DIV/0!</v>
      </c>
      <c r="I282" s="439"/>
    </row>
    <row r="283" spans="1:9" ht="13.5">
      <c r="A283" s="430">
        <v>2040504</v>
      </c>
      <c r="B283" s="437" t="s">
        <v>223</v>
      </c>
      <c r="C283" s="436">
        <v>716</v>
      </c>
      <c r="D283" s="436">
        <v>1397</v>
      </c>
      <c r="E283" s="436">
        <v>878</v>
      </c>
      <c r="F283" s="433">
        <f t="shared" si="8"/>
        <v>1.2262569832402235</v>
      </c>
      <c r="G283" s="433">
        <f t="shared" si="9"/>
        <v>0.6284896206156049</v>
      </c>
      <c r="I283" s="439"/>
    </row>
    <row r="284" spans="1:9" ht="13.5">
      <c r="A284" s="430">
        <v>2040505</v>
      </c>
      <c r="B284" s="437" t="s">
        <v>224</v>
      </c>
      <c r="C284" s="436">
        <v>210</v>
      </c>
      <c r="D284" s="436">
        <v>196</v>
      </c>
      <c r="E284" s="436">
        <v>178</v>
      </c>
      <c r="F284" s="433">
        <f t="shared" si="8"/>
        <v>0.8476190476190476</v>
      </c>
      <c r="G284" s="433">
        <f t="shared" si="9"/>
        <v>0.9081632653061225</v>
      </c>
      <c r="I284" s="439"/>
    </row>
    <row r="285" spans="1:9" ht="13.5">
      <c r="A285" s="430">
        <v>2040506</v>
      </c>
      <c r="B285" s="437" t="s">
        <v>225</v>
      </c>
      <c r="C285" s="436">
        <v>20</v>
      </c>
      <c r="D285" s="436">
        <v>934</v>
      </c>
      <c r="E285" s="436">
        <v>774</v>
      </c>
      <c r="F285" s="433">
        <f t="shared" si="8"/>
        <v>38.7</v>
      </c>
      <c r="G285" s="433">
        <f t="shared" si="9"/>
        <v>0.828693790149893</v>
      </c>
      <c r="I285" s="439"/>
    </row>
    <row r="286" spans="1:9" ht="13.5">
      <c r="A286" s="430">
        <v>2040550</v>
      </c>
      <c r="B286" s="434" t="s">
        <v>73</v>
      </c>
      <c r="C286" s="436">
        <v>1785</v>
      </c>
      <c r="D286" s="436">
        <v>1308</v>
      </c>
      <c r="E286" s="436">
        <v>3301</v>
      </c>
      <c r="F286" s="433">
        <f t="shared" si="8"/>
        <v>1.8492997198879553</v>
      </c>
      <c r="G286" s="433">
        <f t="shared" si="9"/>
        <v>2.5237003058103977</v>
      </c>
      <c r="I286" s="439"/>
    </row>
    <row r="287" spans="1:9" ht="13.5">
      <c r="A287" s="430">
        <v>2040599</v>
      </c>
      <c r="B287" s="434" t="s">
        <v>226</v>
      </c>
      <c r="C287" s="436">
        <v>17423</v>
      </c>
      <c r="D287" s="436">
        <v>47452</v>
      </c>
      <c r="E287" s="436">
        <v>24927</v>
      </c>
      <c r="F287" s="433">
        <f t="shared" si="8"/>
        <v>1.4306950582563278</v>
      </c>
      <c r="G287" s="433">
        <f t="shared" si="9"/>
        <v>0.5253097867318554</v>
      </c>
      <c r="I287" s="439"/>
    </row>
    <row r="288" spans="1:9" ht="13.5">
      <c r="A288" s="430">
        <v>20406</v>
      </c>
      <c r="B288" s="434" t="s">
        <v>227</v>
      </c>
      <c r="C288" s="442">
        <v>74520</v>
      </c>
      <c r="D288" s="442">
        <v>104202</v>
      </c>
      <c r="E288" s="442">
        <v>84039</v>
      </c>
      <c r="F288" s="433">
        <f t="shared" si="8"/>
        <v>1.1277375201288244</v>
      </c>
      <c r="G288" s="433">
        <f t="shared" si="9"/>
        <v>0.8065008349167962</v>
      </c>
      <c r="I288" s="439"/>
    </row>
    <row r="289" spans="1:9" ht="13.5">
      <c r="A289" s="430">
        <v>2040601</v>
      </c>
      <c r="B289" s="437" t="s">
        <v>64</v>
      </c>
      <c r="C289" s="436">
        <v>54065</v>
      </c>
      <c r="D289" s="436">
        <v>61187</v>
      </c>
      <c r="E289" s="436">
        <v>62500</v>
      </c>
      <c r="F289" s="433">
        <f t="shared" si="8"/>
        <v>1.1560159067788773</v>
      </c>
      <c r="G289" s="433">
        <f t="shared" si="9"/>
        <v>1.0214588066092471</v>
      </c>
      <c r="I289" s="439"/>
    </row>
    <row r="290" spans="1:9" ht="13.5">
      <c r="A290" s="430">
        <v>2040602</v>
      </c>
      <c r="B290" s="437" t="s">
        <v>65</v>
      </c>
      <c r="C290" s="436">
        <v>5073</v>
      </c>
      <c r="D290" s="436">
        <v>9042</v>
      </c>
      <c r="E290" s="436">
        <v>4308</v>
      </c>
      <c r="F290" s="433">
        <f t="shared" si="8"/>
        <v>0.8492016558249557</v>
      </c>
      <c r="G290" s="433">
        <f t="shared" si="9"/>
        <v>0.47644326476443266</v>
      </c>
      <c r="I290" s="439"/>
    </row>
    <row r="291" spans="1:9" ht="13.5">
      <c r="A291" s="430">
        <v>2040603</v>
      </c>
      <c r="B291" s="437" t="s">
        <v>66</v>
      </c>
      <c r="C291" s="436">
        <v>3340</v>
      </c>
      <c r="D291" s="436">
        <v>54</v>
      </c>
      <c r="E291" s="436">
        <v>1</v>
      </c>
      <c r="F291" s="433">
        <f t="shared" si="8"/>
        <v>0.0002994011976047904</v>
      </c>
      <c r="G291" s="433">
        <f t="shared" si="9"/>
        <v>0.018518518518518517</v>
      </c>
      <c r="I291" s="439"/>
    </row>
    <row r="292" spans="1:9" ht="13.5">
      <c r="A292" s="430">
        <v>2040604</v>
      </c>
      <c r="B292" s="431" t="s">
        <v>228</v>
      </c>
      <c r="C292" s="436">
        <v>1075</v>
      </c>
      <c r="D292" s="436">
        <v>2633</v>
      </c>
      <c r="E292" s="436">
        <v>348</v>
      </c>
      <c r="F292" s="433">
        <f t="shared" si="8"/>
        <v>0.32372093023255816</v>
      </c>
      <c r="G292" s="433">
        <f t="shared" si="9"/>
        <v>0.1321686289403722</v>
      </c>
      <c r="I292" s="439"/>
    </row>
    <row r="293" spans="1:9" ht="13.5">
      <c r="A293" s="430">
        <v>2040605</v>
      </c>
      <c r="B293" s="434" t="s">
        <v>229</v>
      </c>
      <c r="C293" s="436">
        <v>808</v>
      </c>
      <c r="D293" s="436">
        <v>886</v>
      </c>
      <c r="E293" s="436">
        <v>796</v>
      </c>
      <c r="F293" s="433">
        <f t="shared" si="8"/>
        <v>0.9851485148514851</v>
      </c>
      <c r="G293" s="433">
        <f t="shared" si="9"/>
        <v>0.8984198645598194</v>
      </c>
      <c r="I293" s="439"/>
    </row>
    <row r="294" spans="1:9" ht="13.5">
      <c r="A294" s="430">
        <v>2040606</v>
      </c>
      <c r="B294" s="434" t="s">
        <v>230</v>
      </c>
      <c r="C294" s="436">
        <v>34</v>
      </c>
      <c r="D294" s="436">
        <v>43</v>
      </c>
      <c r="E294" s="436">
        <v>73</v>
      </c>
      <c r="F294" s="433">
        <f t="shared" si="8"/>
        <v>2.1470588235294117</v>
      </c>
      <c r="G294" s="433">
        <f t="shared" si="9"/>
        <v>1.697674418604651</v>
      </c>
      <c r="I294" s="439"/>
    </row>
    <row r="295" spans="1:9" ht="13.5">
      <c r="A295" s="430">
        <v>2040607</v>
      </c>
      <c r="B295" s="438" t="s">
        <v>231</v>
      </c>
      <c r="C295" s="436">
        <v>1633</v>
      </c>
      <c r="D295" s="436">
        <v>1300</v>
      </c>
      <c r="E295" s="436">
        <v>1521</v>
      </c>
      <c r="F295" s="433">
        <f t="shared" si="8"/>
        <v>0.9314145744029394</v>
      </c>
      <c r="G295" s="433">
        <f t="shared" si="9"/>
        <v>1.17</v>
      </c>
      <c r="I295" s="439"/>
    </row>
    <row r="296" spans="1:9" ht="13.5">
      <c r="A296" s="430">
        <v>2040608</v>
      </c>
      <c r="B296" s="437" t="s">
        <v>232</v>
      </c>
      <c r="C296" s="436">
        <v>41</v>
      </c>
      <c r="D296" s="436">
        <v>70</v>
      </c>
      <c r="E296" s="436">
        <v>75</v>
      </c>
      <c r="F296" s="433">
        <f t="shared" si="8"/>
        <v>1.829268292682927</v>
      </c>
      <c r="G296" s="433">
        <f t="shared" si="9"/>
        <v>1.0714285714285714</v>
      </c>
      <c r="I296" s="439"/>
    </row>
    <row r="297" spans="1:9" ht="13.5">
      <c r="A297" s="430">
        <v>2040610</v>
      </c>
      <c r="B297" s="437" t="s">
        <v>233</v>
      </c>
      <c r="C297" s="436">
        <v>157</v>
      </c>
      <c r="D297" s="436">
        <v>90</v>
      </c>
      <c r="E297" s="436">
        <v>71</v>
      </c>
      <c r="F297" s="433">
        <f t="shared" si="8"/>
        <v>0.45222929936305734</v>
      </c>
      <c r="G297" s="433">
        <f t="shared" si="9"/>
        <v>0.7888888888888889</v>
      </c>
      <c r="I297" s="439"/>
    </row>
    <row r="298" spans="1:9" ht="13.5">
      <c r="A298" s="430">
        <v>2040612</v>
      </c>
      <c r="B298" s="437" t="s">
        <v>234</v>
      </c>
      <c r="C298" s="436">
        <v>100</v>
      </c>
      <c r="D298" s="436">
        <v>359</v>
      </c>
      <c r="E298" s="436">
        <v>144</v>
      </c>
      <c r="F298" s="433">
        <f t="shared" si="8"/>
        <v>1.44</v>
      </c>
      <c r="G298" s="433">
        <f t="shared" si="9"/>
        <v>0.4011142061281337</v>
      </c>
      <c r="I298" s="439"/>
    </row>
    <row r="299" spans="1:9" ht="13.5">
      <c r="A299" s="430">
        <v>2040613</v>
      </c>
      <c r="B299" s="437" t="s">
        <v>105</v>
      </c>
      <c r="C299" s="436">
        <v>70</v>
      </c>
      <c r="D299" s="436">
        <v>0</v>
      </c>
      <c r="E299" s="436">
        <v>70</v>
      </c>
      <c r="F299" s="433">
        <f t="shared" si="8"/>
        <v>1</v>
      </c>
      <c r="G299" s="433" t="e">
        <f t="shared" si="9"/>
        <v>#DIV/0!</v>
      </c>
      <c r="I299" s="439"/>
    </row>
    <row r="300" spans="1:9" ht="13.5">
      <c r="A300" s="430">
        <v>2040650</v>
      </c>
      <c r="B300" s="437" t="s">
        <v>73</v>
      </c>
      <c r="C300" s="436">
        <v>1320</v>
      </c>
      <c r="D300" s="436">
        <v>2640</v>
      </c>
      <c r="E300" s="436">
        <v>2042</v>
      </c>
      <c r="F300" s="433">
        <f t="shared" si="8"/>
        <v>1.5469696969696969</v>
      </c>
      <c r="G300" s="433">
        <f t="shared" si="9"/>
        <v>0.7734848484848484</v>
      </c>
      <c r="I300" s="439"/>
    </row>
    <row r="301" spans="1:9" ht="13.5">
      <c r="A301" s="430">
        <v>2040699</v>
      </c>
      <c r="B301" s="434" t="s">
        <v>235</v>
      </c>
      <c r="C301" s="436">
        <v>6804</v>
      </c>
      <c r="D301" s="436">
        <v>25898</v>
      </c>
      <c r="E301" s="436">
        <v>12090</v>
      </c>
      <c r="F301" s="433">
        <f t="shared" si="8"/>
        <v>1.7768959435626102</v>
      </c>
      <c r="G301" s="433">
        <f t="shared" si="9"/>
        <v>0.4668314155533246</v>
      </c>
      <c r="I301" s="439"/>
    </row>
    <row r="302" spans="1:9" ht="13.5">
      <c r="A302" s="430">
        <v>20407</v>
      </c>
      <c r="B302" s="438" t="s">
        <v>236</v>
      </c>
      <c r="C302" s="435">
        <v>390322</v>
      </c>
      <c r="D302" s="435">
        <v>534174</v>
      </c>
      <c r="E302" s="435">
        <v>417584</v>
      </c>
      <c r="F302" s="433">
        <f t="shared" si="8"/>
        <v>1.06984489728993</v>
      </c>
      <c r="G302" s="433">
        <f t="shared" si="9"/>
        <v>0.7817377858151089</v>
      </c>
      <c r="I302" s="439"/>
    </row>
    <row r="303" spans="1:9" ht="13.5">
      <c r="A303" s="430">
        <v>2040701</v>
      </c>
      <c r="B303" s="434" t="s">
        <v>64</v>
      </c>
      <c r="C303" s="435">
        <v>201705</v>
      </c>
      <c r="D303" s="435">
        <v>252311</v>
      </c>
      <c r="E303" s="435">
        <v>188312</v>
      </c>
      <c r="F303" s="433">
        <f t="shared" si="8"/>
        <v>0.933601051039885</v>
      </c>
      <c r="G303" s="433">
        <f t="shared" si="9"/>
        <v>0.7463487521352616</v>
      </c>
      <c r="I303" s="439"/>
    </row>
    <row r="304" spans="1:9" ht="13.5">
      <c r="A304" s="430">
        <v>2040702</v>
      </c>
      <c r="B304" s="437" t="s">
        <v>65</v>
      </c>
      <c r="C304" s="435">
        <v>107</v>
      </c>
      <c r="D304" s="435">
        <v>5722</v>
      </c>
      <c r="E304" s="435">
        <v>4468</v>
      </c>
      <c r="F304" s="433">
        <f t="shared" si="8"/>
        <v>41.757009345794394</v>
      </c>
      <c r="G304" s="433">
        <f t="shared" si="9"/>
        <v>0.7808458580915764</v>
      </c>
      <c r="I304" s="439"/>
    </row>
    <row r="305" spans="1:9" ht="13.5">
      <c r="A305" s="430">
        <v>2040703</v>
      </c>
      <c r="B305" s="437" t="s">
        <v>66</v>
      </c>
      <c r="C305" s="435">
        <v>0</v>
      </c>
      <c r="D305" s="435">
        <v>0</v>
      </c>
      <c r="E305" s="435">
        <v>120</v>
      </c>
      <c r="F305" s="433" t="e">
        <f t="shared" si="8"/>
        <v>#DIV/0!</v>
      </c>
      <c r="G305" s="433" t="e">
        <f t="shared" si="9"/>
        <v>#DIV/0!</v>
      </c>
      <c r="I305" s="439"/>
    </row>
    <row r="306" spans="1:9" ht="13.5">
      <c r="A306" s="430">
        <v>2040704</v>
      </c>
      <c r="B306" s="437" t="s">
        <v>237</v>
      </c>
      <c r="C306" s="435">
        <v>119443</v>
      </c>
      <c r="D306" s="435">
        <v>166961</v>
      </c>
      <c r="E306" s="435">
        <v>105655</v>
      </c>
      <c r="F306" s="433">
        <f t="shared" si="8"/>
        <v>0.8845641854273587</v>
      </c>
      <c r="G306" s="433">
        <f t="shared" si="9"/>
        <v>0.6328124532076354</v>
      </c>
      <c r="I306" s="439"/>
    </row>
    <row r="307" spans="1:9" ht="13.5">
      <c r="A307" s="430">
        <v>2040705</v>
      </c>
      <c r="B307" s="431" t="s">
        <v>238</v>
      </c>
      <c r="C307" s="435">
        <v>16130</v>
      </c>
      <c r="D307" s="435">
        <v>16130</v>
      </c>
      <c r="E307" s="435">
        <v>20982</v>
      </c>
      <c r="F307" s="433">
        <f t="shared" si="8"/>
        <v>1.3008059516429014</v>
      </c>
      <c r="G307" s="433">
        <f t="shared" si="9"/>
        <v>1.3008059516429014</v>
      </c>
      <c r="I307" s="439"/>
    </row>
    <row r="308" spans="1:9" ht="13.5">
      <c r="A308" s="430">
        <v>2040706</v>
      </c>
      <c r="B308" s="434" t="s">
        <v>239</v>
      </c>
      <c r="C308" s="435">
        <v>9570</v>
      </c>
      <c r="D308" s="435">
        <v>33643</v>
      </c>
      <c r="E308" s="435">
        <v>1732</v>
      </c>
      <c r="F308" s="433">
        <f t="shared" si="8"/>
        <v>0.18098223615464995</v>
      </c>
      <c r="G308" s="433">
        <f t="shared" si="9"/>
        <v>0.05148173468477841</v>
      </c>
      <c r="I308" s="439"/>
    </row>
    <row r="309" spans="1:9" ht="13.5">
      <c r="A309" s="430">
        <v>2040707</v>
      </c>
      <c r="B309" s="434" t="s">
        <v>105</v>
      </c>
      <c r="C309" s="435">
        <v>0</v>
      </c>
      <c r="D309" s="435">
        <v>4080</v>
      </c>
      <c r="E309" s="435">
        <v>1990</v>
      </c>
      <c r="F309" s="433" t="e">
        <f t="shared" si="8"/>
        <v>#DIV/0!</v>
      </c>
      <c r="G309" s="433">
        <f t="shared" si="9"/>
        <v>0.4877450980392157</v>
      </c>
      <c r="I309" s="439"/>
    </row>
    <row r="310" spans="1:9" ht="13.5">
      <c r="A310" s="430">
        <v>2040750</v>
      </c>
      <c r="B310" s="434" t="s">
        <v>73</v>
      </c>
      <c r="C310" s="435">
        <v>0</v>
      </c>
      <c r="D310" s="435">
        <v>0</v>
      </c>
      <c r="E310" s="435">
        <v>52355</v>
      </c>
      <c r="F310" s="433" t="e">
        <f t="shared" si="8"/>
        <v>#DIV/0!</v>
      </c>
      <c r="G310" s="433" t="e">
        <f t="shared" si="9"/>
        <v>#DIV/0!</v>
      </c>
      <c r="I310" s="439"/>
    </row>
    <row r="311" spans="1:9" ht="13.5">
      <c r="A311" s="430">
        <v>2040799</v>
      </c>
      <c r="B311" s="434" t="s">
        <v>240</v>
      </c>
      <c r="C311" s="435">
        <v>43367</v>
      </c>
      <c r="D311" s="435">
        <v>55327</v>
      </c>
      <c r="E311" s="435">
        <v>41970</v>
      </c>
      <c r="F311" s="433">
        <f t="shared" si="8"/>
        <v>0.9677865658219383</v>
      </c>
      <c r="G311" s="433">
        <f t="shared" si="9"/>
        <v>0.7585808014170297</v>
      </c>
      <c r="I311" s="439"/>
    </row>
    <row r="312" spans="1:9" ht="13.5">
      <c r="A312" s="430">
        <v>20408</v>
      </c>
      <c r="B312" s="437" t="s">
        <v>241</v>
      </c>
      <c r="C312" s="435">
        <v>50837</v>
      </c>
      <c r="D312" s="435">
        <v>63200</v>
      </c>
      <c r="E312" s="435">
        <v>55799</v>
      </c>
      <c r="F312" s="433">
        <f t="shared" si="8"/>
        <v>1.097606074315951</v>
      </c>
      <c r="G312" s="433">
        <f t="shared" si="9"/>
        <v>0.8828955696202532</v>
      </c>
      <c r="I312" s="439"/>
    </row>
    <row r="313" spans="1:9" ht="13.5">
      <c r="A313" s="430">
        <v>2040801</v>
      </c>
      <c r="B313" s="437" t="s">
        <v>64</v>
      </c>
      <c r="C313" s="435">
        <v>34660</v>
      </c>
      <c r="D313" s="435">
        <v>43695</v>
      </c>
      <c r="E313" s="435">
        <v>32521</v>
      </c>
      <c r="F313" s="433">
        <f t="shared" si="8"/>
        <v>0.9382862088863243</v>
      </c>
      <c r="G313" s="433">
        <f t="shared" si="9"/>
        <v>0.7442728000915436</v>
      </c>
      <c r="I313" s="439"/>
    </row>
    <row r="314" spans="1:9" ht="13.5">
      <c r="A314" s="430">
        <v>2040802</v>
      </c>
      <c r="B314" s="437" t="s">
        <v>65</v>
      </c>
      <c r="C314" s="435">
        <v>2293</v>
      </c>
      <c r="D314" s="435">
        <v>3576</v>
      </c>
      <c r="E314" s="435">
        <v>4933</v>
      </c>
      <c r="F314" s="433">
        <f t="shared" si="8"/>
        <v>2.151330135194069</v>
      </c>
      <c r="G314" s="433">
        <f t="shared" si="9"/>
        <v>1.3794742729306488</v>
      </c>
      <c r="I314" s="439"/>
    </row>
    <row r="315" spans="1:9" ht="13.5">
      <c r="A315" s="430">
        <v>2040803</v>
      </c>
      <c r="B315" s="434" t="s">
        <v>66</v>
      </c>
      <c r="C315" s="435">
        <v>0</v>
      </c>
      <c r="D315" s="435">
        <v>0</v>
      </c>
      <c r="E315" s="435">
        <v>0</v>
      </c>
      <c r="F315" s="433" t="e">
        <f t="shared" si="8"/>
        <v>#DIV/0!</v>
      </c>
      <c r="G315" s="433" t="e">
        <f t="shared" si="9"/>
        <v>#DIV/0!</v>
      </c>
      <c r="I315" s="439"/>
    </row>
    <row r="316" spans="1:9" ht="13.5">
      <c r="A316" s="430">
        <v>2040804</v>
      </c>
      <c r="B316" s="434" t="s">
        <v>242</v>
      </c>
      <c r="C316" s="435">
        <v>3774</v>
      </c>
      <c r="D316" s="435">
        <v>3774</v>
      </c>
      <c r="E316" s="435">
        <v>1020</v>
      </c>
      <c r="F316" s="433">
        <f t="shared" si="8"/>
        <v>0.2702702702702703</v>
      </c>
      <c r="G316" s="433">
        <f t="shared" si="9"/>
        <v>0.2702702702702703</v>
      </c>
      <c r="I316" s="439"/>
    </row>
    <row r="317" spans="1:9" ht="13.5">
      <c r="A317" s="430">
        <v>2040805</v>
      </c>
      <c r="B317" s="434" t="s">
        <v>243</v>
      </c>
      <c r="C317" s="435">
        <v>1107</v>
      </c>
      <c r="D317" s="435">
        <v>1087</v>
      </c>
      <c r="E317" s="435">
        <v>612</v>
      </c>
      <c r="F317" s="433">
        <f t="shared" si="8"/>
        <v>0.5528455284552846</v>
      </c>
      <c r="G317" s="433">
        <f t="shared" si="9"/>
        <v>0.563017479300828</v>
      </c>
      <c r="I317" s="439"/>
    </row>
    <row r="318" spans="1:9" ht="13.5">
      <c r="A318" s="430">
        <v>2040806</v>
      </c>
      <c r="B318" s="437" t="s">
        <v>244</v>
      </c>
      <c r="C318" s="435">
        <v>3151</v>
      </c>
      <c r="D318" s="435">
        <v>3602</v>
      </c>
      <c r="E318" s="435">
        <v>1047</v>
      </c>
      <c r="F318" s="433">
        <f t="shared" si="8"/>
        <v>0.3322754681053634</v>
      </c>
      <c r="G318" s="433">
        <f t="shared" si="9"/>
        <v>0.2906718489727929</v>
      </c>
      <c r="I318" s="439"/>
    </row>
    <row r="319" spans="1:9" ht="13.5">
      <c r="A319" s="430">
        <v>2040807</v>
      </c>
      <c r="B319" s="437" t="s">
        <v>105</v>
      </c>
      <c r="C319" s="435">
        <v>700</v>
      </c>
      <c r="D319" s="435">
        <v>1991</v>
      </c>
      <c r="E319" s="435">
        <v>1123</v>
      </c>
      <c r="F319" s="433">
        <f t="shared" si="8"/>
        <v>1.6042857142857143</v>
      </c>
      <c r="G319" s="433">
        <f t="shared" si="9"/>
        <v>0.5640381717729784</v>
      </c>
      <c r="I319" s="439"/>
    </row>
    <row r="320" spans="1:9" ht="13.5">
      <c r="A320" s="430">
        <v>2040850</v>
      </c>
      <c r="B320" s="437" t="s">
        <v>73</v>
      </c>
      <c r="C320" s="435">
        <v>0</v>
      </c>
      <c r="D320" s="435">
        <v>0</v>
      </c>
      <c r="E320" s="435">
        <v>12495</v>
      </c>
      <c r="F320" s="433" t="e">
        <f t="shared" si="8"/>
        <v>#DIV/0!</v>
      </c>
      <c r="G320" s="433" t="e">
        <f t="shared" si="9"/>
        <v>#DIV/0!</v>
      </c>
      <c r="I320" s="439"/>
    </row>
    <row r="321" spans="1:9" ht="13.5">
      <c r="A321" s="430">
        <v>2040899</v>
      </c>
      <c r="B321" s="437" t="s">
        <v>245</v>
      </c>
      <c r="C321" s="435">
        <v>5152</v>
      </c>
      <c r="D321" s="435">
        <v>5475</v>
      </c>
      <c r="E321" s="435">
        <v>2048</v>
      </c>
      <c r="F321" s="433">
        <f t="shared" si="8"/>
        <v>0.39751552795031053</v>
      </c>
      <c r="G321" s="433">
        <f t="shared" si="9"/>
        <v>0.3740639269406393</v>
      </c>
      <c r="I321" s="439"/>
    </row>
    <row r="322" spans="1:9" ht="13.5">
      <c r="A322" s="430">
        <v>20409</v>
      </c>
      <c r="B322" s="431" t="s">
        <v>246</v>
      </c>
      <c r="C322" s="442">
        <v>1010</v>
      </c>
      <c r="D322" s="442">
        <v>1520</v>
      </c>
      <c r="E322" s="442">
        <v>1130</v>
      </c>
      <c r="F322" s="433">
        <f t="shared" si="8"/>
        <v>1.118811881188119</v>
      </c>
      <c r="G322" s="433">
        <f t="shared" si="9"/>
        <v>0.743421052631579</v>
      </c>
      <c r="I322" s="439"/>
    </row>
    <row r="323" spans="1:9" ht="13.5">
      <c r="A323" s="430">
        <v>2040901</v>
      </c>
      <c r="B323" s="434" t="s">
        <v>64</v>
      </c>
      <c r="C323" s="436">
        <v>541</v>
      </c>
      <c r="D323" s="436">
        <v>489</v>
      </c>
      <c r="E323" s="436">
        <v>625</v>
      </c>
      <c r="F323" s="433">
        <f t="shared" si="8"/>
        <v>1.155268022181146</v>
      </c>
      <c r="G323" s="433">
        <f t="shared" si="9"/>
        <v>1.278118609406953</v>
      </c>
      <c r="I323" s="439"/>
    </row>
    <row r="324" spans="1:9" ht="13.5">
      <c r="A324" s="430">
        <v>2040902</v>
      </c>
      <c r="B324" s="434" t="s">
        <v>65</v>
      </c>
      <c r="C324" s="436">
        <v>368</v>
      </c>
      <c r="D324" s="436">
        <v>21</v>
      </c>
      <c r="E324" s="436">
        <v>230</v>
      </c>
      <c r="F324" s="433">
        <f t="shared" si="8"/>
        <v>0.625</v>
      </c>
      <c r="G324" s="433">
        <f t="shared" si="9"/>
        <v>10.952380952380953</v>
      </c>
      <c r="I324" s="439"/>
    </row>
    <row r="325" spans="1:9" ht="13.5">
      <c r="A325" s="430">
        <v>2040903</v>
      </c>
      <c r="B325" s="438" t="s">
        <v>66</v>
      </c>
      <c r="C325" s="436">
        <v>0</v>
      </c>
      <c r="D325" s="436">
        <v>0</v>
      </c>
      <c r="E325" s="436">
        <v>0</v>
      </c>
      <c r="F325" s="433" t="e">
        <f t="shared" si="8"/>
        <v>#DIV/0!</v>
      </c>
      <c r="G325" s="433" t="e">
        <f t="shared" si="9"/>
        <v>#DIV/0!</v>
      </c>
      <c r="I325" s="439"/>
    </row>
    <row r="326" spans="1:9" ht="13.5">
      <c r="A326" s="430">
        <v>2040904</v>
      </c>
      <c r="B326" s="440" t="s">
        <v>247</v>
      </c>
      <c r="C326" s="436">
        <v>0</v>
      </c>
      <c r="D326" s="436">
        <v>0</v>
      </c>
      <c r="E326" s="436">
        <v>0</v>
      </c>
      <c r="F326" s="433" t="e">
        <f t="shared" si="8"/>
        <v>#DIV/0!</v>
      </c>
      <c r="G326" s="433" t="e">
        <f t="shared" si="9"/>
        <v>#DIV/0!</v>
      </c>
      <c r="I326" s="439"/>
    </row>
    <row r="327" spans="1:9" ht="13.5">
      <c r="A327" s="430">
        <v>2040905</v>
      </c>
      <c r="B327" s="437" t="s">
        <v>248</v>
      </c>
      <c r="C327" s="436">
        <v>13</v>
      </c>
      <c r="D327" s="436">
        <v>402</v>
      </c>
      <c r="E327" s="436">
        <v>180</v>
      </c>
      <c r="F327" s="433">
        <f aca="true" t="shared" si="10" ref="F327:F390">E327/C327</f>
        <v>13.846153846153847</v>
      </c>
      <c r="G327" s="433">
        <f aca="true" t="shared" si="11" ref="G327:G390">E327/D327</f>
        <v>0.44776119402985076</v>
      </c>
      <c r="I327" s="439"/>
    </row>
    <row r="328" spans="1:9" ht="13.5">
      <c r="A328" s="430">
        <v>2040950</v>
      </c>
      <c r="B328" s="437" t="s">
        <v>73</v>
      </c>
      <c r="C328" s="436">
        <v>54</v>
      </c>
      <c r="D328" s="436">
        <v>57</v>
      </c>
      <c r="E328" s="436">
        <v>61</v>
      </c>
      <c r="F328" s="433">
        <f t="shared" si="10"/>
        <v>1.1296296296296295</v>
      </c>
      <c r="G328" s="433">
        <f t="shared" si="11"/>
        <v>1.0701754385964912</v>
      </c>
      <c r="I328" s="439"/>
    </row>
    <row r="329" spans="1:9" ht="13.5">
      <c r="A329" s="430">
        <v>2040999</v>
      </c>
      <c r="B329" s="434" t="s">
        <v>249</v>
      </c>
      <c r="C329" s="436">
        <v>34</v>
      </c>
      <c r="D329" s="436">
        <v>551</v>
      </c>
      <c r="E329" s="436">
        <v>34</v>
      </c>
      <c r="F329" s="433">
        <f t="shared" si="10"/>
        <v>1</v>
      </c>
      <c r="G329" s="433">
        <f t="shared" si="11"/>
        <v>0.06170598911070781</v>
      </c>
      <c r="I329" s="439"/>
    </row>
    <row r="330" spans="1:9" ht="13.5">
      <c r="A330" s="430">
        <v>20410</v>
      </c>
      <c r="B330" s="434" t="s">
        <v>250</v>
      </c>
      <c r="C330" s="435">
        <v>0</v>
      </c>
      <c r="D330" s="435">
        <v>0</v>
      </c>
      <c r="E330" s="435">
        <v>0</v>
      </c>
      <c r="F330" s="433" t="e">
        <f t="shared" si="10"/>
        <v>#DIV/0!</v>
      </c>
      <c r="G330" s="433" t="e">
        <f t="shared" si="11"/>
        <v>#DIV/0!</v>
      </c>
      <c r="I330" s="439"/>
    </row>
    <row r="331" spans="1:9" ht="13.5">
      <c r="A331" s="430">
        <v>2041001</v>
      </c>
      <c r="B331" s="434" t="s">
        <v>64</v>
      </c>
      <c r="C331" s="435">
        <v>0</v>
      </c>
      <c r="D331" s="435">
        <v>0</v>
      </c>
      <c r="E331" s="435">
        <v>0</v>
      </c>
      <c r="F331" s="433" t="e">
        <f t="shared" si="10"/>
        <v>#DIV/0!</v>
      </c>
      <c r="G331" s="433" t="e">
        <f t="shared" si="11"/>
        <v>#DIV/0!</v>
      </c>
      <c r="I331" s="439"/>
    </row>
    <row r="332" spans="1:9" ht="13.5">
      <c r="A332" s="430">
        <v>2041002</v>
      </c>
      <c r="B332" s="437" t="s">
        <v>65</v>
      </c>
      <c r="C332" s="435">
        <v>0</v>
      </c>
      <c r="D332" s="435">
        <v>0</v>
      </c>
      <c r="E332" s="435">
        <v>0</v>
      </c>
      <c r="F332" s="433" t="e">
        <f t="shared" si="10"/>
        <v>#DIV/0!</v>
      </c>
      <c r="G332" s="433" t="e">
        <f t="shared" si="11"/>
        <v>#DIV/0!</v>
      </c>
      <c r="I332" s="439"/>
    </row>
    <row r="333" spans="1:9" ht="13.5">
      <c r="A333" s="430">
        <v>2041006</v>
      </c>
      <c r="B333" s="434" t="s">
        <v>105</v>
      </c>
      <c r="C333" s="435">
        <v>0</v>
      </c>
      <c r="D333" s="435">
        <v>0</v>
      </c>
      <c r="E333" s="435">
        <v>0</v>
      </c>
      <c r="F333" s="433" t="e">
        <f t="shared" si="10"/>
        <v>#DIV/0!</v>
      </c>
      <c r="G333" s="433" t="e">
        <f t="shared" si="11"/>
        <v>#DIV/0!</v>
      </c>
      <c r="I333" s="439"/>
    </row>
    <row r="334" spans="1:9" ht="13.5">
      <c r="A334" s="430">
        <v>2041007</v>
      </c>
      <c r="B334" s="437" t="s">
        <v>251</v>
      </c>
      <c r="C334" s="435">
        <v>0</v>
      </c>
      <c r="D334" s="435">
        <v>0</v>
      </c>
      <c r="E334" s="435">
        <v>0</v>
      </c>
      <c r="F334" s="433" t="e">
        <f t="shared" si="10"/>
        <v>#DIV/0!</v>
      </c>
      <c r="G334" s="433" t="e">
        <f t="shared" si="11"/>
        <v>#DIV/0!</v>
      </c>
      <c r="I334" s="439"/>
    </row>
    <row r="335" spans="1:9" ht="13.5">
      <c r="A335" s="430">
        <v>2041099</v>
      </c>
      <c r="B335" s="434" t="s">
        <v>252</v>
      </c>
      <c r="C335" s="435">
        <v>0</v>
      </c>
      <c r="D335" s="435">
        <v>0</v>
      </c>
      <c r="E335" s="435">
        <v>0</v>
      </c>
      <c r="F335" s="433" t="e">
        <f t="shared" si="10"/>
        <v>#DIV/0!</v>
      </c>
      <c r="G335" s="433" t="e">
        <f t="shared" si="11"/>
        <v>#DIV/0!</v>
      </c>
      <c r="I335" s="439"/>
    </row>
    <row r="336" spans="1:9" ht="13.5">
      <c r="A336" s="430">
        <v>20499</v>
      </c>
      <c r="B336" s="434" t="s">
        <v>253</v>
      </c>
      <c r="C336" s="442">
        <v>335127</v>
      </c>
      <c r="D336" s="442">
        <v>344819</v>
      </c>
      <c r="E336" s="442">
        <v>247001</v>
      </c>
      <c r="F336" s="433">
        <f t="shared" si="10"/>
        <v>0.7370370038821104</v>
      </c>
      <c r="G336" s="433">
        <f t="shared" si="11"/>
        <v>0.716320736386336</v>
      </c>
      <c r="I336" s="439"/>
    </row>
    <row r="337" spans="1:9" ht="13.5">
      <c r="A337" s="430">
        <v>2049902</v>
      </c>
      <c r="B337" s="434" t="s">
        <v>254</v>
      </c>
      <c r="C337" s="436">
        <v>10</v>
      </c>
      <c r="D337" s="436">
        <v>337</v>
      </c>
      <c r="E337" s="436">
        <v>119</v>
      </c>
      <c r="F337" s="433">
        <f t="shared" si="10"/>
        <v>11.9</v>
      </c>
      <c r="G337" s="433">
        <f t="shared" si="11"/>
        <v>0.35311572700296734</v>
      </c>
      <c r="I337" s="439"/>
    </row>
    <row r="338" spans="1:9" ht="13.5">
      <c r="A338" s="430">
        <v>2049999</v>
      </c>
      <c r="B338" s="434" t="s">
        <v>255</v>
      </c>
      <c r="C338" s="436">
        <v>335117</v>
      </c>
      <c r="D338" s="436">
        <v>344482</v>
      </c>
      <c r="E338" s="436">
        <v>246882</v>
      </c>
      <c r="F338" s="433">
        <f t="shared" si="10"/>
        <v>0.736703897444773</v>
      </c>
      <c r="G338" s="433">
        <f t="shared" si="11"/>
        <v>0.7166760527400561</v>
      </c>
      <c r="I338" s="439"/>
    </row>
    <row r="339" spans="1:9" ht="13.5">
      <c r="A339" s="430">
        <v>205</v>
      </c>
      <c r="B339" s="431" t="s">
        <v>256</v>
      </c>
      <c r="C339" s="442">
        <v>7755790</v>
      </c>
      <c r="D339" s="442">
        <v>9125885</v>
      </c>
      <c r="E339" s="442">
        <v>8428950</v>
      </c>
      <c r="F339" s="433">
        <f t="shared" si="10"/>
        <v>1.086794510939569</v>
      </c>
      <c r="G339" s="433">
        <f t="shared" si="11"/>
        <v>0.9236309683937503</v>
      </c>
      <c r="I339" s="439"/>
    </row>
    <row r="340" spans="1:9" ht="13.5">
      <c r="A340" s="430">
        <v>20501</v>
      </c>
      <c r="B340" s="437" t="s">
        <v>257</v>
      </c>
      <c r="C340" s="442">
        <v>212466</v>
      </c>
      <c r="D340" s="442">
        <v>190122</v>
      </c>
      <c r="E340" s="442">
        <v>228456</v>
      </c>
      <c r="F340" s="433">
        <f t="shared" si="10"/>
        <v>1.0752591002795742</v>
      </c>
      <c r="G340" s="433">
        <f t="shared" si="11"/>
        <v>1.2016284280619813</v>
      </c>
      <c r="I340" s="439"/>
    </row>
    <row r="341" spans="1:9" ht="13.5">
      <c r="A341" s="430">
        <v>2050101</v>
      </c>
      <c r="B341" s="434" t="s">
        <v>64</v>
      </c>
      <c r="C341" s="436">
        <v>129954</v>
      </c>
      <c r="D341" s="436">
        <v>109277</v>
      </c>
      <c r="E341" s="436">
        <v>176324</v>
      </c>
      <c r="F341" s="433">
        <f t="shared" si="10"/>
        <v>1.3568185665697092</v>
      </c>
      <c r="G341" s="433">
        <f t="shared" si="11"/>
        <v>1.6135508844496098</v>
      </c>
      <c r="I341" s="439"/>
    </row>
    <row r="342" spans="1:9" ht="13.5">
      <c r="A342" s="430">
        <v>2050102</v>
      </c>
      <c r="B342" s="434" t="s">
        <v>65</v>
      </c>
      <c r="C342" s="436">
        <v>9544</v>
      </c>
      <c r="D342" s="436">
        <v>22942</v>
      </c>
      <c r="E342" s="436">
        <v>16319</v>
      </c>
      <c r="F342" s="433">
        <f t="shared" si="10"/>
        <v>1.709870075440067</v>
      </c>
      <c r="G342" s="433">
        <f t="shared" si="11"/>
        <v>0.711315491238776</v>
      </c>
      <c r="I342" s="439"/>
    </row>
    <row r="343" spans="1:9" ht="13.5">
      <c r="A343" s="430">
        <v>2050103</v>
      </c>
      <c r="B343" s="434" t="s">
        <v>66</v>
      </c>
      <c r="C343" s="436">
        <v>3914</v>
      </c>
      <c r="D343" s="436">
        <v>4527</v>
      </c>
      <c r="E343" s="436">
        <v>3644</v>
      </c>
      <c r="F343" s="433">
        <f t="shared" si="10"/>
        <v>0.9310168625447113</v>
      </c>
      <c r="G343" s="433">
        <f t="shared" si="11"/>
        <v>0.8049480892423239</v>
      </c>
      <c r="I343" s="439"/>
    </row>
    <row r="344" spans="1:9" ht="13.5">
      <c r="A344" s="430">
        <v>2050199</v>
      </c>
      <c r="B344" s="440" t="s">
        <v>258</v>
      </c>
      <c r="C344" s="436">
        <v>69054</v>
      </c>
      <c r="D344" s="436">
        <v>53376</v>
      </c>
      <c r="E344" s="436">
        <v>32169</v>
      </c>
      <c r="F344" s="433">
        <f t="shared" si="10"/>
        <v>0.46585281084368757</v>
      </c>
      <c r="G344" s="433">
        <f t="shared" si="11"/>
        <v>0.6026866007194245</v>
      </c>
      <c r="I344" s="439"/>
    </row>
    <row r="345" spans="1:9" ht="13.5">
      <c r="A345" s="430">
        <v>20502</v>
      </c>
      <c r="B345" s="434" t="s">
        <v>259</v>
      </c>
      <c r="C345" s="442">
        <v>6619446</v>
      </c>
      <c r="D345" s="442">
        <v>7540217</v>
      </c>
      <c r="E345" s="442">
        <v>6962457</v>
      </c>
      <c r="F345" s="433">
        <f t="shared" si="10"/>
        <v>1.0518186869414752</v>
      </c>
      <c r="G345" s="433">
        <f t="shared" si="11"/>
        <v>0.9233762105255061</v>
      </c>
      <c r="I345" s="439"/>
    </row>
    <row r="346" spans="1:9" ht="13.5">
      <c r="A346" s="430">
        <v>2050201</v>
      </c>
      <c r="B346" s="434" t="s">
        <v>260</v>
      </c>
      <c r="C346" s="436">
        <v>726489</v>
      </c>
      <c r="D346" s="436">
        <v>937337</v>
      </c>
      <c r="E346" s="436">
        <v>868854</v>
      </c>
      <c r="F346" s="433">
        <f t="shared" si="10"/>
        <v>1.1959630496814129</v>
      </c>
      <c r="G346" s="433">
        <f t="shared" si="11"/>
        <v>0.9269387637530578</v>
      </c>
      <c r="I346" s="439"/>
    </row>
    <row r="347" spans="1:9" ht="13.5">
      <c r="A347" s="430">
        <v>2050202</v>
      </c>
      <c r="B347" s="434" t="s">
        <v>261</v>
      </c>
      <c r="C347" s="436">
        <v>2316922</v>
      </c>
      <c r="D347" s="436">
        <v>2963556</v>
      </c>
      <c r="E347" s="436">
        <v>2717481</v>
      </c>
      <c r="F347" s="433">
        <f t="shared" si="10"/>
        <v>1.1728841109023092</v>
      </c>
      <c r="G347" s="433">
        <f t="shared" si="11"/>
        <v>0.9169663066937153</v>
      </c>
      <c r="I347" s="439"/>
    </row>
    <row r="348" spans="1:9" ht="13.5">
      <c r="A348" s="430">
        <v>2050203</v>
      </c>
      <c r="B348" s="437" t="s">
        <v>262</v>
      </c>
      <c r="C348" s="436">
        <v>1410111</v>
      </c>
      <c r="D348" s="436">
        <v>1827811</v>
      </c>
      <c r="E348" s="436">
        <v>1573400</v>
      </c>
      <c r="F348" s="433">
        <f t="shared" si="10"/>
        <v>1.1157986853517206</v>
      </c>
      <c r="G348" s="433">
        <f t="shared" si="11"/>
        <v>0.8608111013666074</v>
      </c>
      <c r="I348" s="439"/>
    </row>
    <row r="349" spans="1:9" ht="13.5">
      <c r="A349" s="430">
        <v>2050204</v>
      </c>
      <c r="B349" s="437" t="s">
        <v>263</v>
      </c>
      <c r="C349" s="436">
        <v>640739</v>
      </c>
      <c r="D349" s="436">
        <v>720995</v>
      </c>
      <c r="E349" s="436">
        <v>727648</v>
      </c>
      <c r="F349" s="433">
        <f t="shared" si="10"/>
        <v>1.1356386921976032</v>
      </c>
      <c r="G349" s="433">
        <f t="shared" si="11"/>
        <v>1.0092275258496939</v>
      </c>
      <c r="I349" s="439"/>
    </row>
    <row r="350" spans="1:9" ht="13.5">
      <c r="A350" s="430">
        <v>2050205</v>
      </c>
      <c r="B350" s="437" t="s">
        <v>264</v>
      </c>
      <c r="C350" s="436">
        <v>479384</v>
      </c>
      <c r="D350" s="436">
        <v>633533</v>
      </c>
      <c r="E350" s="436">
        <v>504182</v>
      </c>
      <c r="F350" s="433">
        <f t="shared" si="10"/>
        <v>1.0517288854029339</v>
      </c>
      <c r="G350" s="433">
        <f t="shared" si="11"/>
        <v>0.7958259475039186</v>
      </c>
      <c r="I350" s="439"/>
    </row>
    <row r="351" spans="1:9" ht="13.5">
      <c r="A351" s="430">
        <v>2050299</v>
      </c>
      <c r="B351" s="434" t="s">
        <v>265</v>
      </c>
      <c r="C351" s="436">
        <v>1045801</v>
      </c>
      <c r="D351" s="436">
        <v>456985</v>
      </c>
      <c r="E351" s="436">
        <v>570892</v>
      </c>
      <c r="F351" s="433">
        <f t="shared" si="10"/>
        <v>0.5458897055940853</v>
      </c>
      <c r="G351" s="433">
        <f t="shared" si="11"/>
        <v>1.2492576342768362</v>
      </c>
      <c r="I351" s="439"/>
    </row>
    <row r="352" spans="1:9" ht="13.5">
      <c r="A352" s="430">
        <v>20503</v>
      </c>
      <c r="B352" s="434" t="s">
        <v>266</v>
      </c>
      <c r="C352" s="442">
        <v>504932</v>
      </c>
      <c r="D352" s="442">
        <v>745070</v>
      </c>
      <c r="E352" s="442">
        <v>630535</v>
      </c>
      <c r="F352" s="433">
        <f t="shared" si="10"/>
        <v>1.248752307241371</v>
      </c>
      <c r="G352" s="433">
        <f t="shared" si="11"/>
        <v>0.8462761888144739</v>
      </c>
      <c r="I352" s="439"/>
    </row>
    <row r="353" spans="1:9" ht="13.5">
      <c r="A353" s="430">
        <v>2050301</v>
      </c>
      <c r="B353" s="434" t="s">
        <v>267</v>
      </c>
      <c r="C353" s="436">
        <v>4852</v>
      </c>
      <c r="D353" s="436">
        <v>5245</v>
      </c>
      <c r="E353" s="436">
        <v>1891</v>
      </c>
      <c r="F353" s="433">
        <f t="shared" si="10"/>
        <v>0.3897361912613355</v>
      </c>
      <c r="G353" s="433">
        <f t="shared" si="11"/>
        <v>0.36053384175405145</v>
      </c>
      <c r="I353" s="439"/>
    </row>
    <row r="354" spans="1:9" ht="13.5">
      <c r="A354" s="430">
        <v>2050302</v>
      </c>
      <c r="B354" s="434" t="s">
        <v>268</v>
      </c>
      <c r="C354" s="436">
        <v>229130</v>
      </c>
      <c r="D354" s="436">
        <v>329203</v>
      </c>
      <c r="E354" s="436">
        <v>235071</v>
      </c>
      <c r="F354" s="433">
        <f t="shared" si="10"/>
        <v>1.0259285121983153</v>
      </c>
      <c r="G354" s="433">
        <f t="shared" si="11"/>
        <v>0.7140609289708781</v>
      </c>
      <c r="I354" s="439"/>
    </row>
    <row r="355" spans="1:9" ht="13.5">
      <c r="A355" s="430">
        <v>2050303</v>
      </c>
      <c r="B355" s="434" t="s">
        <v>269</v>
      </c>
      <c r="C355" s="436">
        <v>35290</v>
      </c>
      <c r="D355" s="436">
        <v>80446</v>
      </c>
      <c r="E355" s="436">
        <v>96280</v>
      </c>
      <c r="F355" s="433">
        <f t="shared" si="10"/>
        <v>2.7282516293567585</v>
      </c>
      <c r="G355" s="433">
        <f t="shared" si="11"/>
        <v>1.1968276856524873</v>
      </c>
      <c r="I355" s="439"/>
    </row>
    <row r="356" spans="1:9" ht="13.5">
      <c r="A356" s="430">
        <v>2050305</v>
      </c>
      <c r="B356" s="437" t="s">
        <v>270</v>
      </c>
      <c r="C356" s="436">
        <v>166186</v>
      </c>
      <c r="D356" s="436">
        <v>212682</v>
      </c>
      <c r="E356" s="436">
        <v>193620</v>
      </c>
      <c r="F356" s="433">
        <f t="shared" si="10"/>
        <v>1.1650800909823933</v>
      </c>
      <c r="G356" s="433">
        <f t="shared" si="11"/>
        <v>0.9103732332778515</v>
      </c>
      <c r="I356" s="439"/>
    </row>
    <row r="357" spans="1:9" ht="13.5">
      <c r="A357" s="430">
        <v>2050399</v>
      </c>
      <c r="B357" s="437" t="s">
        <v>271</v>
      </c>
      <c r="C357" s="436">
        <v>69474</v>
      </c>
      <c r="D357" s="436">
        <v>117494</v>
      </c>
      <c r="E357" s="436">
        <v>103673</v>
      </c>
      <c r="F357" s="433">
        <f t="shared" si="10"/>
        <v>1.492256095805625</v>
      </c>
      <c r="G357" s="433">
        <f t="shared" si="11"/>
        <v>0.8823684613682401</v>
      </c>
      <c r="I357" s="439"/>
    </row>
    <row r="358" spans="1:9" ht="13.5">
      <c r="A358" s="430">
        <v>20504</v>
      </c>
      <c r="B358" s="431" t="s">
        <v>272</v>
      </c>
      <c r="C358" s="442">
        <v>11128</v>
      </c>
      <c r="D358" s="442">
        <v>11717</v>
      </c>
      <c r="E358" s="442">
        <v>10453</v>
      </c>
      <c r="F358" s="433">
        <f t="shared" si="10"/>
        <v>0.9393421998562186</v>
      </c>
      <c r="G358" s="433">
        <f t="shared" si="11"/>
        <v>0.8921225569685073</v>
      </c>
      <c r="I358" s="439"/>
    </row>
    <row r="359" spans="1:9" ht="13.5">
      <c r="A359" s="430">
        <v>2050401</v>
      </c>
      <c r="B359" s="434" t="s">
        <v>273</v>
      </c>
      <c r="C359" s="436">
        <v>437</v>
      </c>
      <c r="D359" s="436">
        <v>425</v>
      </c>
      <c r="E359" s="436">
        <v>287</v>
      </c>
      <c r="F359" s="433">
        <f t="shared" si="10"/>
        <v>0.6567505720823799</v>
      </c>
      <c r="G359" s="433">
        <f t="shared" si="11"/>
        <v>0.6752941176470588</v>
      </c>
      <c r="I359" s="439"/>
    </row>
    <row r="360" spans="1:9" ht="13.5">
      <c r="A360" s="430">
        <v>2050402</v>
      </c>
      <c r="B360" s="434" t="s">
        <v>274</v>
      </c>
      <c r="C360" s="436">
        <v>872</v>
      </c>
      <c r="D360" s="436">
        <v>171</v>
      </c>
      <c r="E360" s="436">
        <v>121</v>
      </c>
      <c r="F360" s="433">
        <f t="shared" si="10"/>
        <v>0.13876146788990826</v>
      </c>
      <c r="G360" s="433">
        <f t="shared" si="11"/>
        <v>0.7076023391812866</v>
      </c>
      <c r="I360" s="439"/>
    </row>
    <row r="361" spans="1:9" ht="13.5">
      <c r="A361" s="430">
        <v>2050403</v>
      </c>
      <c r="B361" s="434" t="s">
        <v>275</v>
      </c>
      <c r="C361" s="436">
        <v>4484</v>
      </c>
      <c r="D361" s="436">
        <v>4714</v>
      </c>
      <c r="E361" s="436">
        <v>4310</v>
      </c>
      <c r="F361" s="433">
        <f t="shared" si="10"/>
        <v>0.9611953612845674</v>
      </c>
      <c r="G361" s="433">
        <f t="shared" si="11"/>
        <v>0.9142978362324989</v>
      </c>
      <c r="I361" s="439"/>
    </row>
    <row r="362" spans="1:9" ht="13.5">
      <c r="A362" s="430">
        <v>2050404</v>
      </c>
      <c r="B362" s="437" t="s">
        <v>276</v>
      </c>
      <c r="C362" s="436">
        <v>5105</v>
      </c>
      <c r="D362" s="436">
        <v>5253</v>
      </c>
      <c r="E362" s="436">
        <v>5231</v>
      </c>
      <c r="F362" s="433">
        <f t="shared" si="10"/>
        <v>1.0246816846229188</v>
      </c>
      <c r="G362" s="433">
        <f t="shared" si="11"/>
        <v>0.9958119169998096</v>
      </c>
      <c r="I362" s="439"/>
    </row>
    <row r="363" spans="1:9" ht="13.5">
      <c r="A363" s="430">
        <v>2050499</v>
      </c>
      <c r="B363" s="437" t="s">
        <v>277</v>
      </c>
      <c r="C363" s="436">
        <v>230</v>
      </c>
      <c r="D363" s="436">
        <v>1154</v>
      </c>
      <c r="E363" s="436">
        <v>504</v>
      </c>
      <c r="F363" s="433">
        <f t="shared" si="10"/>
        <v>2.1913043478260867</v>
      </c>
      <c r="G363" s="433">
        <f t="shared" si="11"/>
        <v>0.43674176776429807</v>
      </c>
      <c r="I363" s="439"/>
    </row>
    <row r="364" spans="1:9" ht="13.5">
      <c r="A364" s="430">
        <v>20505</v>
      </c>
      <c r="B364" s="437" t="s">
        <v>278</v>
      </c>
      <c r="C364" s="442">
        <v>10560</v>
      </c>
      <c r="D364" s="442">
        <v>10383</v>
      </c>
      <c r="E364" s="442">
        <v>10922</v>
      </c>
      <c r="F364" s="433">
        <f t="shared" si="10"/>
        <v>1.034280303030303</v>
      </c>
      <c r="G364" s="433">
        <f t="shared" si="11"/>
        <v>1.0519117788693055</v>
      </c>
      <c r="I364" s="439"/>
    </row>
    <row r="365" spans="1:9" ht="13.5">
      <c r="A365" s="430">
        <v>2050501</v>
      </c>
      <c r="B365" s="434" t="s">
        <v>279</v>
      </c>
      <c r="C365" s="436">
        <v>8602</v>
      </c>
      <c r="D365" s="436">
        <v>9086</v>
      </c>
      <c r="E365" s="436">
        <v>9644</v>
      </c>
      <c r="F365" s="433">
        <f t="shared" si="10"/>
        <v>1.1211346198558474</v>
      </c>
      <c r="G365" s="433">
        <f t="shared" si="11"/>
        <v>1.0614131631080783</v>
      </c>
      <c r="I365" s="439"/>
    </row>
    <row r="366" spans="1:9" ht="13.5">
      <c r="A366" s="430">
        <v>2050502</v>
      </c>
      <c r="B366" s="434" t="s">
        <v>280</v>
      </c>
      <c r="C366" s="436">
        <v>0</v>
      </c>
      <c r="D366" s="436">
        <v>250</v>
      </c>
      <c r="E366" s="436">
        <v>250</v>
      </c>
      <c r="F366" s="433" t="e">
        <f t="shared" si="10"/>
        <v>#DIV/0!</v>
      </c>
      <c r="G366" s="433">
        <f t="shared" si="11"/>
        <v>1</v>
      </c>
      <c r="I366" s="439"/>
    </row>
    <row r="367" spans="1:9" ht="13.5">
      <c r="A367" s="430">
        <v>2050599</v>
      </c>
      <c r="B367" s="434" t="s">
        <v>281</v>
      </c>
      <c r="C367" s="436">
        <v>1958</v>
      </c>
      <c r="D367" s="436">
        <v>1047</v>
      </c>
      <c r="E367" s="436">
        <v>1028</v>
      </c>
      <c r="F367" s="433">
        <f t="shared" si="10"/>
        <v>0.5250255362614913</v>
      </c>
      <c r="G367" s="433">
        <f t="shared" si="11"/>
        <v>0.9818529130850048</v>
      </c>
      <c r="I367" s="439"/>
    </row>
    <row r="368" spans="1:9" ht="13.5">
      <c r="A368" s="430">
        <v>20506</v>
      </c>
      <c r="B368" s="437" t="s">
        <v>282</v>
      </c>
      <c r="C368" s="442">
        <v>0</v>
      </c>
      <c r="D368" s="442">
        <v>0</v>
      </c>
      <c r="E368" s="442">
        <v>0</v>
      </c>
      <c r="F368" s="433" t="e">
        <f t="shared" si="10"/>
        <v>#DIV/0!</v>
      </c>
      <c r="G368" s="433" t="e">
        <f t="shared" si="11"/>
        <v>#DIV/0!</v>
      </c>
      <c r="I368" s="439"/>
    </row>
    <row r="369" spans="1:9" ht="13.5">
      <c r="A369" s="430">
        <v>2050601</v>
      </c>
      <c r="B369" s="437" t="s">
        <v>283</v>
      </c>
      <c r="C369" s="442">
        <v>0</v>
      </c>
      <c r="D369" s="442">
        <v>0</v>
      </c>
      <c r="E369" s="442">
        <v>0</v>
      </c>
      <c r="F369" s="433" t="e">
        <f t="shared" si="10"/>
        <v>#DIV/0!</v>
      </c>
      <c r="G369" s="433" t="e">
        <f t="shared" si="11"/>
        <v>#DIV/0!</v>
      </c>
      <c r="I369" s="439"/>
    </row>
    <row r="370" spans="1:9" ht="13.5">
      <c r="A370" s="430">
        <v>2050602</v>
      </c>
      <c r="B370" s="437" t="s">
        <v>284</v>
      </c>
      <c r="C370" s="442">
        <v>0</v>
      </c>
      <c r="D370" s="442">
        <v>0</v>
      </c>
      <c r="E370" s="442">
        <v>0</v>
      </c>
      <c r="F370" s="433" t="e">
        <f t="shared" si="10"/>
        <v>#DIV/0!</v>
      </c>
      <c r="G370" s="433" t="e">
        <f t="shared" si="11"/>
        <v>#DIV/0!</v>
      </c>
      <c r="I370" s="439"/>
    </row>
    <row r="371" spans="1:9" ht="13.5">
      <c r="A371" s="430">
        <v>2050699</v>
      </c>
      <c r="B371" s="431" t="s">
        <v>285</v>
      </c>
      <c r="C371" s="442">
        <v>0</v>
      </c>
      <c r="D371" s="442">
        <v>0</v>
      </c>
      <c r="E371" s="442">
        <v>0</v>
      </c>
      <c r="F371" s="433" t="e">
        <f t="shared" si="10"/>
        <v>#DIV/0!</v>
      </c>
      <c r="G371" s="433" t="e">
        <f t="shared" si="11"/>
        <v>#DIV/0!</v>
      </c>
      <c r="I371" s="439"/>
    </row>
    <row r="372" spans="1:9" ht="13.5">
      <c r="A372" s="430">
        <v>20507</v>
      </c>
      <c r="B372" s="434" t="s">
        <v>286</v>
      </c>
      <c r="C372" s="442">
        <v>22221</v>
      </c>
      <c r="D372" s="442">
        <v>30528</v>
      </c>
      <c r="E372" s="442">
        <v>36474</v>
      </c>
      <c r="F372" s="433">
        <f t="shared" si="10"/>
        <v>1.6414202781152964</v>
      </c>
      <c r="G372" s="433">
        <f t="shared" si="11"/>
        <v>1.1947720125786163</v>
      </c>
      <c r="I372" s="439"/>
    </row>
    <row r="373" spans="1:9" ht="13.5">
      <c r="A373" s="430">
        <v>2050701</v>
      </c>
      <c r="B373" s="434" t="s">
        <v>287</v>
      </c>
      <c r="C373" s="436">
        <v>19298</v>
      </c>
      <c r="D373" s="436">
        <v>27756</v>
      </c>
      <c r="E373" s="436">
        <v>24304</v>
      </c>
      <c r="F373" s="433">
        <f t="shared" si="10"/>
        <v>1.2594051197015235</v>
      </c>
      <c r="G373" s="433">
        <f t="shared" si="11"/>
        <v>0.8756304943075371</v>
      </c>
      <c r="I373" s="439"/>
    </row>
    <row r="374" spans="1:9" ht="13.5">
      <c r="A374" s="430">
        <v>2050702</v>
      </c>
      <c r="B374" s="434" t="s">
        <v>288</v>
      </c>
      <c r="C374" s="436">
        <v>0</v>
      </c>
      <c r="D374" s="436">
        <v>0</v>
      </c>
      <c r="E374" s="436">
        <v>0</v>
      </c>
      <c r="F374" s="433" t="e">
        <f t="shared" si="10"/>
        <v>#DIV/0!</v>
      </c>
      <c r="G374" s="433" t="e">
        <f t="shared" si="11"/>
        <v>#DIV/0!</v>
      </c>
      <c r="I374" s="439"/>
    </row>
    <row r="375" spans="1:9" ht="13.5">
      <c r="A375" s="430">
        <v>2050799</v>
      </c>
      <c r="B375" s="437" t="s">
        <v>289</v>
      </c>
      <c r="C375" s="436">
        <v>2923</v>
      </c>
      <c r="D375" s="436">
        <v>2772</v>
      </c>
      <c r="E375" s="436">
        <v>12170</v>
      </c>
      <c r="F375" s="433">
        <f t="shared" si="10"/>
        <v>4.1635306192268215</v>
      </c>
      <c r="G375" s="433">
        <f t="shared" si="11"/>
        <v>4.390331890331891</v>
      </c>
      <c r="I375" s="439"/>
    </row>
    <row r="376" spans="1:9" ht="13.5">
      <c r="A376" s="430">
        <v>20508</v>
      </c>
      <c r="B376" s="437" t="s">
        <v>290</v>
      </c>
      <c r="C376" s="442">
        <v>79995</v>
      </c>
      <c r="D376" s="442">
        <v>88182</v>
      </c>
      <c r="E376" s="442">
        <v>95494</v>
      </c>
      <c r="F376" s="433">
        <f t="shared" si="10"/>
        <v>1.1937496093505844</v>
      </c>
      <c r="G376" s="433">
        <f t="shared" si="11"/>
        <v>1.0829194166609966</v>
      </c>
      <c r="I376" s="439"/>
    </row>
    <row r="377" spans="1:9" ht="13.5">
      <c r="A377" s="430">
        <v>2050801</v>
      </c>
      <c r="B377" s="437" t="s">
        <v>291</v>
      </c>
      <c r="C377" s="436">
        <v>25256</v>
      </c>
      <c r="D377" s="436">
        <v>10304</v>
      </c>
      <c r="E377" s="436">
        <v>36684</v>
      </c>
      <c r="F377" s="433">
        <f t="shared" si="10"/>
        <v>1.4524865378523915</v>
      </c>
      <c r="G377" s="433">
        <f t="shared" si="11"/>
        <v>3.560170807453416</v>
      </c>
      <c r="I377" s="439"/>
    </row>
    <row r="378" spans="1:9" ht="13.5">
      <c r="A378" s="430">
        <v>2050802</v>
      </c>
      <c r="B378" s="434" t="s">
        <v>292</v>
      </c>
      <c r="C378" s="436">
        <v>50798</v>
      </c>
      <c r="D378" s="436">
        <v>58745</v>
      </c>
      <c r="E378" s="436">
        <v>54093</v>
      </c>
      <c r="F378" s="433">
        <f t="shared" si="10"/>
        <v>1.0648647584550572</v>
      </c>
      <c r="G378" s="433">
        <f t="shared" si="11"/>
        <v>0.9208102817261044</v>
      </c>
      <c r="I378" s="439"/>
    </row>
    <row r="379" spans="1:9" ht="13.5">
      <c r="A379" s="430">
        <v>2050803</v>
      </c>
      <c r="B379" s="434" t="s">
        <v>293</v>
      </c>
      <c r="C379" s="436">
        <v>2085</v>
      </c>
      <c r="D379" s="436">
        <v>1572</v>
      </c>
      <c r="E379" s="436">
        <v>2122</v>
      </c>
      <c r="F379" s="433">
        <f t="shared" si="10"/>
        <v>1.0177458033573141</v>
      </c>
      <c r="G379" s="433">
        <f t="shared" si="11"/>
        <v>1.3498727735368956</v>
      </c>
      <c r="I379" s="439"/>
    </row>
    <row r="380" spans="1:9" ht="13.5">
      <c r="A380" s="430">
        <v>2050804</v>
      </c>
      <c r="B380" s="434" t="s">
        <v>294</v>
      </c>
      <c r="C380" s="436">
        <v>0</v>
      </c>
      <c r="D380" s="436">
        <v>0</v>
      </c>
      <c r="E380" s="436">
        <v>0</v>
      </c>
      <c r="F380" s="433" t="e">
        <f t="shared" si="10"/>
        <v>#DIV/0!</v>
      </c>
      <c r="G380" s="433" t="e">
        <f t="shared" si="11"/>
        <v>#DIV/0!</v>
      </c>
      <c r="I380" s="439"/>
    </row>
    <row r="381" spans="1:9" ht="13.5">
      <c r="A381" s="430">
        <v>2050899</v>
      </c>
      <c r="B381" s="434" t="s">
        <v>295</v>
      </c>
      <c r="C381" s="436">
        <v>1856</v>
      </c>
      <c r="D381" s="436">
        <v>17561</v>
      </c>
      <c r="E381" s="436">
        <v>2595</v>
      </c>
      <c r="F381" s="433">
        <f t="shared" si="10"/>
        <v>1.3981681034482758</v>
      </c>
      <c r="G381" s="433">
        <f t="shared" si="11"/>
        <v>0.14777062809634986</v>
      </c>
      <c r="I381" s="439"/>
    </row>
    <row r="382" spans="1:9" ht="13.5">
      <c r="A382" s="430">
        <v>20509</v>
      </c>
      <c r="B382" s="434" t="s">
        <v>296</v>
      </c>
      <c r="C382" s="442">
        <v>132393</v>
      </c>
      <c r="D382" s="442">
        <v>268486</v>
      </c>
      <c r="E382" s="442">
        <v>219070</v>
      </c>
      <c r="F382" s="433">
        <f t="shared" si="10"/>
        <v>1.6546947346158785</v>
      </c>
      <c r="G382" s="433">
        <f t="shared" si="11"/>
        <v>0.8159457103908584</v>
      </c>
      <c r="I382" s="439"/>
    </row>
    <row r="383" spans="1:9" ht="13.5">
      <c r="A383" s="430">
        <v>2050901</v>
      </c>
      <c r="B383" s="437" t="s">
        <v>297</v>
      </c>
      <c r="C383" s="436">
        <v>6040</v>
      </c>
      <c r="D383" s="436">
        <v>17772</v>
      </c>
      <c r="E383" s="436">
        <v>13134</v>
      </c>
      <c r="F383" s="433">
        <f t="shared" si="10"/>
        <v>2.1745033112582783</v>
      </c>
      <c r="G383" s="433">
        <f t="shared" si="11"/>
        <v>0.7390276839972991</v>
      </c>
      <c r="I383" s="439"/>
    </row>
    <row r="384" spans="1:9" ht="13.5">
      <c r="A384" s="430">
        <v>2050902</v>
      </c>
      <c r="B384" s="437" t="s">
        <v>298</v>
      </c>
      <c r="C384" s="436">
        <v>4396</v>
      </c>
      <c r="D384" s="436">
        <v>8059</v>
      </c>
      <c r="E384" s="436">
        <v>7453</v>
      </c>
      <c r="F384" s="433">
        <f t="shared" si="10"/>
        <v>1.6954049135577798</v>
      </c>
      <c r="G384" s="433">
        <f t="shared" si="11"/>
        <v>0.9248045663233652</v>
      </c>
      <c r="I384" s="439"/>
    </row>
    <row r="385" spans="1:9" ht="13.5">
      <c r="A385" s="430">
        <v>2050903</v>
      </c>
      <c r="B385" s="437" t="s">
        <v>299</v>
      </c>
      <c r="C385" s="436">
        <v>7281</v>
      </c>
      <c r="D385" s="436">
        <v>50813</v>
      </c>
      <c r="E385" s="436">
        <v>42956</v>
      </c>
      <c r="F385" s="433">
        <f t="shared" si="10"/>
        <v>5.899739046834226</v>
      </c>
      <c r="G385" s="433">
        <f t="shared" si="11"/>
        <v>0.8453742152598744</v>
      </c>
      <c r="I385" s="439"/>
    </row>
    <row r="386" spans="1:9" ht="13.5">
      <c r="A386" s="430">
        <v>2050904</v>
      </c>
      <c r="B386" s="431" t="s">
        <v>300</v>
      </c>
      <c r="C386" s="436">
        <v>7927</v>
      </c>
      <c r="D386" s="436">
        <v>14677</v>
      </c>
      <c r="E386" s="436">
        <v>43476</v>
      </c>
      <c r="F386" s="433">
        <f t="shared" si="10"/>
        <v>5.484546486691056</v>
      </c>
      <c r="G386" s="433">
        <f t="shared" si="11"/>
        <v>2.9621857327791785</v>
      </c>
      <c r="I386" s="439"/>
    </row>
    <row r="387" spans="1:9" ht="13.5">
      <c r="A387" s="430">
        <v>2050905</v>
      </c>
      <c r="B387" s="434" t="s">
        <v>301</v>
      </c>
      <c r="C387" s="436">
        <v>3256</v>
      </c>
      <c r="D387" s="436">
        <v>9934</v>
      </c>
      <c r="E387" s="436">
        <v>4791</v>
      </c>
      <c r="F387" s="433">
        <f t="shared" si="10"/>
        <v>1.4714373464373465</v>
      </c>
      <c r="G387" s="433">
        <f t="shared" si="11"/>
        <v>0.482283068250453</v>
      </c>
      <c r="I387" s="439"/>
    </row>
    <row r="388" spans="1:9" ht="13.5">
      <c r="A388" s="430">
        <v>2050999</v>
      </c>
      <c r="B388" s="434" t="s">
        <v>302</v>
      </c>
      <c r="C388" s="436">
        <v>103493</v>
      </c>
      <c r="D388" s="436">
        <v>167231</v>
      </c>
      <c r="E388" s="436">
        <v>107260</v>
      </c>
      <c r="F388" s="433">
        <f t="shared" si="10"/>
        <v>1.0363985970065608</v>
      </c>
      <c r="G388" s="433">
        <f t="shared" si="11"/>
        <v>0.6413882593538279</v>
      </c>
      <c r="I388" s="439"/>
    </row>
    <row r="389" spans="1:9" ht="13.5">
      <c r="A389" s="430">
        <v>2059999</v>
      </c>
      <c r="B389" s="434" t="s">
        <v>303</v>
      </c>
      <c r="C389" s="436">
        <v>162649</v>
      </c>
      <c r="D389" s="436">
        <v>241180</v>
      </c>
      <c r="E389" s="436">
        <v>235089</v>
      </c>
      <c r="F389" s="433">
        <f t="shared" si="10"/>
        <v>1.445376239632583</v>
      </c>
      <c r="G389" s="433">
        <f t="shared" si="11"/>
        <v>0.9747450037316527</v>
      </c>
      <c r="I389" s="439"/>
    </row>
    <row r="390" spans="1:9" ht="13.5">
      <c r="A390" s="430">
        <v>206</v>
      </c>
      <c r="B390" s="431" t="s">
        <v>304</v>
      </c>
      <c r="C390" s="442">
        <v>288318</v>
      </c>
      <c r="D390" s="442">
        <v>428468</v>
      </c>
      <c r="E390" s="442">
        <v>319113</v>
      </c>
      <c r="F390" s="433">
        <f t="shared" si="10"/>
        <v>1.1068091482321603</v>
      </c>
      <c r="G390" s="433">
        <f t="shared" si="11"/>
        <v>0.7447767394531214</v>
      </c>
      <c r="I390" s="439"/>
    </row>
    <row r="391" spans="1:9" ht="13.5">
      <c r="A391" s="430">
        <v>20601</v>
      </c>
      <c r="B391" s="437" t="s">
        <v>305</v>
      </c>
      <c r="C391" s="442">
        <v>31140</v>
      </c>
      <c r="D391" s="442">
        <v>27629</v>
      </c>
      <c r="E391" s="442">
        <v>33810</v>
      </c>
      <c r="F391" s="433">
        <f aca="true" t="shared" si="12" ref="F391:F454">E391/C391</f>
        <v>1.0857418111753372</v>
      </c>
      <c r="G391" s="433">
        <f aca="true" t="shared" si="13" ref="G391:G454">E391/D391</f>
        <v>1.223714213326577</v>
      </c>
      <c r="I391" s="439"/>
    </row>
    <row r="392" spans="1:9" ht="13.5">
      <c r="A392" s="430">
        <v>2060101</v>
      </c>
      <c r="B392" s="434" t="s">
        <v>64</v>
      </c>
      <c r="C392" s="436">
        <v>17458</v>
      </c>
      <c r="D392" s="436">
        <v>18918</v>
      </c>
      <c r="E392" s="436">
        <v>21055</v>
      </c>
      <c r="F392" s="433">
        <f t="shared" si="12"/>
        <v>1.2060373467751173</v>
      </c>
      <c r="G392" s="433">
        <f t="shared" si="13"/>
        <v>1.1129612009726186</v>
      </c>
      <c r="I392" s="439"/>
    </row>
    <row r="393" spans="1:9" ht="13.5">
      <c r="A393" s="430">
        <v>2060102</v>
      </c>
      <c r="B393" s="434" t="s">
        <v>65</v>
      </c>
      <c r="C393" s="436">
        <v>1009</v>
      </c>
      <c r="D393" s="436">
        <v>1287</v>
      </c>
      <c r="E393" s="436">
        <v>1613</v>
      </c>
      <c r="F393" s="433">
        <f t="shared" si="12"/>
        <v>1.5986124876114964</v>
      </c>
      <c r="G393" s="433">
        <f t="shared" si="13"/>
        <v>1.2533022533022533</v>
      </c>
      <c r="I393" s="439"/>
    </row>
    <row r="394" spans="1:9" ht="13.5">
      <c r="A394" s="430">
        <v>2060103</v>
      </c>
      <c r="B394" s="434" t="s">
        <v>66</v>
      </c>
      <c r="C394" s="436">
        <v>822</v>
      </c>
      <c r="D394" s="436">
        <v>898</v>
      </c>
      <c r="E394" s="436">
        <v>850</v>
      </c>
      <c r="F394" s="433">
        <f t="shared" si="12"/>
        <v>1.0340632603406326</v>
      </c>
      <c r="G394" s="433">
        <f t="shared" si="13"/>
        <v>0.9465478841870824</v>
      </c>
      <c r="I394" s="439"/>
    </row>
    <row r="395" spans="1:9" ht="13.5">
      <c r="A395" s="430">
        <v>2060199</v>
      </c>
      <c r="B395" s="437" t="s">
        <v>306</v>
      </c>
      <c r="C395" s="436">
        <v>11851</v>
      </c>
      <c r="D395" s="436">
        <v>6526</v>
      </c>
      <c r="E395" s="436">
        <v>10292</v>
      </c>
      <c r="F395" s="433">
        <f t="shared" si="12"/>
        <v>0.8684499198379884</v>
      </c>
      <c r="G395" s="433">
        <f t="shared" si="13"/>
        <v>1.5770763101440393</v>
      </c>
      <c r="I395" s="439"/>
    </row>
    <row r="396" spans="1:9" ht="13.5">
      <c r="A396" s="430">
        <v>20602</v>
      </c>
      <c r="B396" s="434" t="s">
        <v>307</v>
      </c>
      <c r="C396" s="442">
        <v>13355</v>
      </c>
      <c r="D396" s="442">
        <v>14863</v>
      </c>
      <c r="E396" s="442">
        <v>13577</v>
      </c>
      <c r="F396" s="433">
        <f t="shared" si="12"/>
        <v>1.0166229876450767</v>
      </c>
      <c r="G396" s="433">
        <f t="shared" si="13"/>
        <v>0.9134764179506156</v>
      </c>
      <c r="I396" s="439"/>
    </row>
    <row r="397" spans="1:9" ht="13.5">
      <c r="A397" s="430">
        <v>2060201</v>
      </c>
      <c r="B397" s="434" t="s">
        <v>308</v>
      </c>
      <c r="C397" s="436">
        <v>0</v>
      </c>
      <c r="D397" s="436">
        <v>44</v>
      </c>
      <c r="E397" s="436">
        <v>109</v>
      </c>
      <c r="F397" s="433" t="e">
        <f t="shared" si="12"/>
        <v>#DIV/0!</v>
      </c>
      <c r="G397" s="433">
        <f t="shared" si="13"/>
        <v>2.477272727272727</v>
      </c>
      <c r="I397" s="439"/>
    </row>
    <row r="398" spans="1:9" ht="13.5">
      <c r="A398" s="430">
        <v>2060203</v>
      </c>
      <c r="B398" s="431" t="s">
        <v>309</v>
      </c>
      <c r="C398" s="436">
        <v>12843</v>
      </c>
      <c r="D398" s="436">
        <v>12287</v>
      </c>
      <c r="E398" s="436">
        <v>12789</v>
      </c>
      <c r="F398" s="433">
        <f t="shared" si="12"/>
        <v>0.9957953749124037</v>
      </c>
      <c r="G398" s="433">
        <f t="shared" si="13"/>
        <v>1.040856189468544</v>
      </c>
      <c r="I398" s="439"/>
    </row>
    <row r="399" spans="1:9" ht="13.5">
      <c r="A399" s="430">
        <v>2060204</v>
      </c>
      <c r="B399" s="434" t="s">
        <v>310</v>
      </c>
      <c r="C399" s="436">
        <v>10</v>
      </c>
      <c r="D399" s="436">
        <v>2000</v>
      </c>
      <c r="E399" s="436">
        <v>100</v>
      </c>
      <c r="F399" s="433">
        <f t="shared" si="12"/>
        <v>10</v>
      </c>
      <c r="G399" s="433">
        <f t="shared" si="13"/>
        <v>0.05</v>
      </c>
      <c r="I399" s="439"/>
    </row>
    <row r="400" spans="1:9" ht="13.5">
      <c r="A400" s="430">
        <v>2060205</v>
      </c>
      <c r="B400" s="434" t="s">
        <v>311</v>
      </c>
      <c r="C400" s="436">
        <v>0</v>
      </c>
      <c r="D400" s="436">
        <v>0</v>
      </c>
      <c r="E400" s="436">
        <v>0</v>
      </c>
      <c r="F400" s="433" t="e">
        <f t="shared" si="12"/>
        <v>#DIV/0!</v>
      </c>
      <c r="G400" s="433" t="e">
        <f t="shared" si="13"/>
        <v>#DIV/0!</v>
      </c>
      <c r="I400" s="439"/>
    </row>
    <row r="401" spans="1:9" ht="13.5">
      <c r="A401" s="430">
        <v>2060206</v>
      </c>
      <c r="B401" s="434" t="s">
        <v>312</v>
      </c>
      <c r="C401" s="436">
        <v>0</v>
      </c>
      <c r="D401" s="436">
        <v>0</v>
      </c>
      <c r="E401" s="436">
        <v>0</v>
      </c>
      <c r="F401" s="433" t="e">
        <f t="shared" si="12"/>
        <v>#DIV/0!</v>
      </c>
      <c r="G401" s="433" t="e">
        <f t="shared" si="13"/>
        <v>#DIV/0!</v>
      </c>
      <c r="I401" s="439"/>
    </row>
    <row r="402" spans="1:9" ht="13.5">
      <c r="A402" s="430">
        <v>2060207</v>
      </c>
      <c r="B402" s="437" t="s">
        <v>313</v>
      </c>
      <c r="C402" s="436">
        <v>0</v>
      </c>
      <c r="D402" s="436">
        <v>35</v>
      </c>
      <c r="E402" s="436">
        <v>0</v>
      </c>
      <c r="F402" s="433" t="e">
        <f t="shared" si="12"/>
        <v>#DIV/0!</v>
      </c>
      <c r="G402" s="433">
        <f t="shared" si="13"/>
        <v>0</v>
      </c>
      <c r="I402" s="439"/>
    </row>
    <row r="403" spans="1:9" ht="13.5">
      <c r="A403" s="430">
        <v>2060208</v>
      </c>
      <c r="B403" s="437" t="s">
        <v>314</v>
      </c>
      <c r="C403" s="436">
        <v>0</v>
      </c>
      <c r="D403" s="436">
        <v>182</v>
      </c>
      <c r="E403" s="436">
        <v>59</v>
      </c>
      <c r="F403" s="433" t="e">
        <f t="shared" si="12"/>
        <v>#DIV/0!</v>
      </c>
      <c r="G403" s="433">
        <f t="shared" si="13"/>
        <v>0.3241758241758242</v>
      </c>
      <c r="I403" s="439"/>
    </row>
    <row r="404" spans="1:9" ht="13.5">
      <c r="A404" s="430">
        <v>2060299</v>
      </c>
      <c r="B404" s="437" t="s">
        <v>315</v>
      </c>
      <c r="C404" s="436">
        <v>502</v>
      </c>
      <c r="D404" s="436">
        <v>315</v>
      </c>
      <c r="E404" s="436">
        <v>520</v>
      </c>
      <c r="F404" s="433">
        <f t="shared" si="12"/>
        <v>1.0358565737051793</v>
      </c>
      <c r="G404" s="433">
        <f t="shared" si="13"/>
        <v>1.6507936507936507</v>
      </c>
      <c r="I404" s="439"/>
    </row>
    <row r="405" spans="1:9" ht="13.5">
      <c r="A405" s="430">
        <v>20603</v>
      </c>
      <c r="B405" s="437" t="s">
        <v>316</v>
      </c>
      <c r="C405" s="442">
        <v>45123</v>
      </c>
      <c r="D405" s="442">
        <v>51434</v>
      </c>
      <c r="E405" s="442">
        <v>44478</v>
      </c>
      <c r="F405" s="433">
        <f t="shared" si="12"/>
        <v>0.9857057376504221</v>
      </c>
      <c r="G405" s="433">
        <f t="shared" si="13"/>
        <v>0.8647587199128981</v>
      </c>
      <c r="I405" s="439"/>
    </row>
    <row r="406" spans="1:9" ht="13.5">
      <c r="A406" s="430">
        <v>2060301</v>
      </c>
      <c r="B406" s="434" t="s">
        <v>308</v>
      </c>
      <c r="C406" s="436">
        <v>23207</v>
      </c>
      <c r="D406" s="436">
        <v>27324</v>
      </c>
      <c r="E406" s="436">
        <v>42737</v>
      </c>
      <c r="F406" s="433">
        <f t="shared" si="12"/>
        <v>1.8415564269401474</v>
      </c>
      <c r="G406" s="433">
        <f t="shared" si="13"/>
        <v>1.5640828575611185</v>
      </c>
      <c r="I406" s="439"/>
    </row>
    <row r="407" spans="1:9" ht="13.5">
      <c r="A407" s="430">
        <v>2060302</v>
      </c>
      <c r="B407" s="434" t="s">
        <v>317</v>
      </c>
      <c r="C407" s="436">
        <v>19328</v>
      </c>
      <c r="D407" s="436">
        <v>23786</v>
      </c>
      <c r="E407" s="436">
        <v>1741</v>
      </c>
      <c r="F407" s="433">
        <f t="shared" si="12"/>
        <v>0.09007657284768211</v>
      </c>
      <c r="G407" s="433">
        <f t="shared" si="13"/>
        <v>0.07319431598419238</v>
      </c>
      <c r="I407" s="439"/>
    </row>
    <row r="408" spans="1:9" ht="13.5">
      <c r="A408" s="430">
        <v>2060303</v>
      </c>
      <c r="B408" s="434" t="s">
        <v>318</v>
      </c>
      <c r="C408" s="436">
        <v>0</v>
      </c>
      <c r="D408" s="436">
        <v>0</v>
      </c>
      <c r="E408" s="436">
        <v>0</v>
      </c>
      <c r="F408" s="433" t="e">
        <f t="shared" si="12"/>
        <v>#DIV/0!</v>
      </c>
      <c r="G408" s="433" t="e">
        <f t="shared" si="13"/>
        <v>#DIV/0!</v>
      </c>
      <c r="I408" s="439"/>
    </row>
    <row r="409" spans="1:9" ht="13.5">
      <c r="A409" s="430">
        <v>2060304</v>
      </c>
      <c r="B409" s="437" t="s">
        <v>319</v>
      </c>
      <c r="C409" s="436">
        <v>0</v>
      </c>
      <c r="D409" s="436">
        <v>0</v>
      </c>
      <c r="E409" s="436">
        <v>0</v>
      </c>
      <c r="F409" s="433" t="e">
        <f t="shared" si="12"/>
        <v>#DIV/0!</v>
      </c>
      <c r="G409" s="433" t="e">
        <f t="shared" si="13"/>
        <v>#DIV/0!</v>
      </c>
      <c r="I409" s="439"/>
    </row>
    <row r="410" spans="1:9" ht="13.5">
      <c r="A410" s="430">
        <v>2060399</v>
      </c>
      <c r="B410" s="437" t="s">
        <v>320</v>
      </c>
      <c r="C410" s="436">
        <v>2588</v>
      </c>
      <c r="D410" s="436">
        <v>324</v>
      </c>
      <c r="E410" s="436">
        <v>0</v>
      </c>
      <c r="F410" s="433">
        <f t="shared" si="12"/>
        <v>0</v>
      </c>
      <c r="G410" s="433">
        <f t="shared" si="13"/>
        <v>0</v>
      </c>
      <c r="I410" s="439"/>
    </row>
    <row r="411" spans="1:9" ht="13.5">
      <c r="A411" s="430">
        <v>20604</v>
      </c>
      <c r="B411" s="437" t="s">
        <v>321</v>
      </c>
      <c r="C411" s="442">
        <v>63929</v>
      </c>
      <c r="D411" s="442">
        <v>113933</v>
      </c>
      <c r="E411" s="442">
        <v>70075</v>
      </c>
      <c r="F411" s="433">
        <f t="shared" si="12"/>
        <v>1.0961379029861251</v>
      </c>
      <c r="G411" s="433">
        <f t="shared" si="13"/>
        <v>0.6150544618328315</v>
      </c>
      <c r="I411" s="439"/>
    </row>
    <row r="412" spans="1:9" ht="13.5">
      <c r="A412" s="430">
        <v>2060401</v>
      </c>
      <c r="B412" s="431" t="s">
        <v>308</v>
      </c>
      <c r="C412" s="436">
        <v>2983</v>
      </c>
      <c r="D412" s="436">
        <v>2948</v>
      </c>
      <c r="E412" s="436">
        <v>2966</v>
      </c>
      <c r="F412" s="433">
        <f t="shared" si="12"/>
        <v>0.9943010392222594</v>
      </c>
      <c r="G412" s="433">
        <f t="shared" si="13"/>
        <v>1.0061058344640434</v>
      </c>
      <c r="I412" s="439"/>
    </row>
    <row r="413" spans="1:9" ht="13.5">
      <c r="A413" s="430">
        <v>2060404</v>
      </c>
      <c r="B413" s="434" t="s">
        <v>322</v>
      </c>
      <c r="C413" s="436">
        <v>15628</v>
      </c>
      <c r="D413" s="436">
        <v>39393</v>
      </c>
      <c r="E413" s="436">
        <v>18750</v>
      </c>
      <c r="F413" s="433">
        <f t="shared" si="12"/>
        <v>1.1997696442283081</v>
      </c>
      <c r="G413" s="433">
        <f t="shared" si="13"/>
        <v>0.47597288858426623</v>
      </c>
      <c r="I413" s="439"/>
    </row>
    <row r="414" spans="1:9" ht="13.5">
      <c r="A414" s="430">
        <v>2060405</v>
      </c>
      <c r="B414" s="434" t="s">
        <v>323</v>
      </c>
      <c r="C414" s="436">
        <v>130</v>
      </c>
      <c r="D414" s="436">
        <v>321</v>
      </c>
      <c r="E414" s="436">
        <v>120</v>
      </c>
      <c r="F414" s="433">
        <f t="shared" si="12"/>
        <v>0.9230769230769231</v>
      </c>
      <c r="G414" s="433">
        <f t="shared" si="13"/>
        <v>0.37383177570093457</v>
      </c>
      <c r="I414" s="439"/>
    </row>
    <row r="415" spans="1:9" ht="13.5">
      <c r="A415" s="430">
        <v>2060499</v>
      </c>
      <c r="B415" s="437" t="s">
        <v>324</v>
      </c>
      <c r="C415" s="436">
        <v>45188</v>
      </c>
      <c r="D415" s="436">
        <v>71271</v>
      </c>
      <c r="E415" s="436">
        <v>48239</v>
      </c>
      <c r="F415" s="433">
        <f t="shared" si="12"/>
        <v>1.067517925112862</v>
      </c>
      <c r="G415" s="433">
        <f t="shared" si="13"/>
        <v>0.6768391070701969</v>
      </c>
      <c r="I415" s="439"/>
    </row>
    <row r="416" spans="1:9" ht="13.5">
      <c r="A416" s="430">
        <v>20605</v>
      </c>
      <c r="B416" s="437" t="s">
        <v>325</v>
      </c>
      <c r="C416" s="442">
        <v>32752</v>
      </c>
      <c r="D416" s="442">
        <v>32865</v>
      </c>
      <c r="E416" s="442">
        <v>37952</v>
      </c>
      <c r="F416" s="433">
        <f t="shared" si="12"/>
        <v>1.1587689301416708</v>
      </c>
      <c r="G416" s="433">
        <f t="shared" si="13"/>
        <v>1.1547847253917543</v>
      </c>
      <c r="I416" s="439"/>
    </row>
    <row r="417" spans="1:9" ht="13.5">
      <c r="A417" s="430">
        <v>2060501</v>
      </c>
      <c r="B417" s="437" t="s">
        <v>308</v>
      </c>
      <c r="C417" s="436">
        <v>2929</v>
      </c>
      <c r="D417" s="436">
        <v>3324</v>
      </c>
      <c r="E417" s="436">
        <v>3083</v>
      </c>
      <c r="F417" s="433">
        <f t="shared" si="12"/>
        <v>1.0525776715602595</v>
      </c>
      <c r="G417" s="433">
        <f t="shared" si="13"/>
        <v>0.927496991576414</v>
      </c>
      <c r="I417" s="439"/>
    </row>
    <row r="418" spans="1:9" ht="13.5">
      <c r="A418" s="430">
        <v>2060502</v>
      </c>
      <c r="B418" s="434" t="s">
        <v>326</v>
      </c>
      <c r="C418" s="436">
        <v>22288</v>
      </c>
      <c r="D418" s="436">
        <v>11696</v>
      </c>
      <c r="E418" s="436">
        <v>12172</v>
      </c>
      <c r="F418" s="433">
        <f t="shared" si="12"/>
        <v>0.5461234745154343</v>
      </c>
      <c r="G418" s="433">
        <f t="shared" si="13"/>
        <v>1.0406976744186047</v>
      </c>
      <c r="I418" s="439"/>
    </row>
    <row r="419" spans="1:9" ht="13.5">
      <c r="A419" s="430">
        <v>2060503</v>
      </c>
      <c r="B419" s="434" t="s">
        <v>327</v>
      </c>
      <c r="C419" s="436">
        <v>4148</v>
      </c>
      <c r="D419" s="436">
        <v>6897</v>
      </c>
      <c r="E419" s="436">
        <v>13545</v>
      </c>
      <c r="F419" s="433">
        <f t="shared" si="12"/>
        <v>3.26542912246866</v>
      </c>
      <c r="G419" s="433">
        <f t="shared" si="13"/>
        <v>1.9638973466724663</v>
      </c>
      <c r="I419" s="439"/>
    </row>
    <row r="420" spans="1:9" ht="13.5">
      <c r="A420" s="430">
        <v>2060599</v>
      </c>
      <c r="B420" s="434" t="s">
        <v>328</v>
      </c>
      <c r="C420" s="436">
        <v>3387</v>
      </c>
      <c r="D420" s="436">
        <v>10948</v>
      </c>
      <c r="E420" s="436">
        <v>9152</v>
      </c>
      <c r="F420" s="433">
        <f t="shared" si="12"/>
        <v>2.702096250369058</v>
      </c>
      <c r="G420" s="433">
        <f t="shared" si="13"/>
        <v>0.8359517720131531</v>
      </c>
      <c r="I420" s="439"/>
    </row>
    <row r="421" spans="1:9" ht="13.5">
      <c r="A421" s="430">
        <v>20606</v>
      </c>
      <c r="B421" s="437" t="s">
        <v>329</v>
      </c>
      <c r="C421" s="442">
        <v>6517</v>
      </c>
      <c r="D421" s="442">
        <v>14866</v>
      </c>
      <c r="E421" s="442">
        <v>12202</v>
      </c>
      <c r="F421" s="433">
        <f t="shared" si="12"/>
        <v>1.8723338959644007</v>
      </c>
      <c r="G421" s="433">
        <f t="shared" si="13"/>
        <v>0.8207991389748419</v>
      </c>
      <c r="I421" s="439"/>
    </row>
    <row r="422" spans="1:9" ht="13.5">
      <c r="A422" s="430">
        <v>2060601</v>
      </c>
      <c r="B422" s="437" t="s">
        <v>330</v>
      </c>
      <c r="C422" s="436">
        <v>5796</v>
      </c>
      <c r="D422" s="436">
        <v>7082</v>
      </c>
      <c r="E422" s="436">
        <v>5634</v>
      </c>
      <c r="F422" s="433">
        <f t="shared" si="12"/>
        <v>0.9720496894409938</v>
      </c>
      <c r="G422" s="433">
        <f t="shared" si="13"/>
        <v>0.7955379836204463</v>
      </c>
      <c r="I422" s="439"/>
    </row>
    <row r="423" spans="1:9" ht="13.5">
      <c r="A423" s="430">
        <v>2060602</v>
      </c>
      <c r="B423" s="437" t="s">
        <v>331</v>
      </c>
      <c r="C423" s="436">
        <v>688</v>
      </c>
      <c r="D423" s="436">
        <v>1174</v>
      </c>
      <c r="E423" s="436">
        <v>568</v>
      </c>
      <c r="F423" s="433">
        <f t="shared" si="12"/>
        <v>0.8255813953488372</v>
      </c>
      <c r="G423" s="433">
        <f t="shared" si="13"/>
        <v>0.4838160136286201</v>
      </c>
      <c r="I423" s="439"/>
    </row>
    <row r="424" spans="1:9" ht="13.5">
      <c r="A424" s="430">
        <v>2060603</v>
      </c>
      <c r="B424" s="437" t="s">
        <v>332</v>
      </c>
      <c r="C424" s="436">
        <v>0</v>
      </c>
      <c r="D424" s="436">
        <v>4</v>
      </c>
      <c r="E424" s="436">
        <v>0</v>
      </c>
      <c r="F424" s="433" t="e">
        <f t="shared" si="12"/>
        <v>#DIV/0!</v>
      </c>
      <c r="G424" s="433">
        <f t="shared" si="13"/>
        <v>0</v>
      </c>
      <c r="I424" s="439"/>
    </row>
    <row r="425" spans="1:9" ht="13.5">
      <c r="A425" s="430">
        <v>2060699</v>
      </c>
      <c r="B425" s="437" t="s">
        <v>333</v>
      </c>
      <c r="C425" s="436">
        <v>33</v>
      </c>
      <c r="D425" s="436">
        <v>6606</v>
      </c>
      <c r="E425" s="436">
        <v>6000</v>
      </c>
      <c r="F425" s="433">
        <f t="shared" si="12"/>
        <v>181.8181818181818</v>
      </c>
      <c r="G425" s="433">
        <f t="shared" si="13"/>
        <v>0.9082652134423251</v>
      </c>
      <c r="I425" s="439"/>
    </row>
    <row r="426" spans="1:9" ht="13.5">
      <c r="A426" s="430">
        <v>20607</v>
      </c>
      <c r="B426" s="434" t="s">
        <v>334</v>
      </c>
      <c r="C426" s="442">
        <v>18923</v>
      </c>
      <c r="D426" s="442">
        <v>39008</v>
      </c>
      <c r="E426" s="442">
        <v>36608</v>
      </c>
      <c r="F426" s="433">
        <f t="shared" si="12"/>
        <v>1.9345769698250805</v>
      </c>
      <c r="G426" s="433">
        <f t="shared" si="13"/>
        <v>0.9384741591468416</v>
      </c>
      <c r="I426" s="439"/>
    </row>
    <row r="427" spans="1:9" ht="13.5">
      <c r="A427" s="430">
        <v>2060701</v>
      </c>
      <c r="B427" s="434" t="s">
        <v>308</v>
      </c>
      <c r="C427" s="436">
        <v>4856</v>
      </c>
      <c r="D427" s="436">
        <v>5268</v>
      </c>
      <c r="E427" s="436">
        <v>6387</v>
      </c>
      <c r="F427" s="433">
        <f t="shared" si="12"/>
        <v>1.3152800658978583</v>
      </c>
      <c r="G427" s="433">
        <f t="shared" si="13"/>
        <v>1.2124145785876994</v>
      </c>
      <c r="I427" s="439"/>
    </row>
    <row r="428" spans="1:9" ht="13.5">
      <c r="A428" s="430">
        <v>2060702</v>
      </c>
      <c r="B428" s="437" t="s">
        <v>335</v>
      </c>
      <c r="C428" s="436">
        <v>3682</v>
      </c>
      <c r="D428" s="436">
        <v>3811</v>
      </c>
      <c r="E428" s="436">
        <v>3294</v>
      </c>
      <c r="F428" s="433">
        <f t="shared" si="12"/>
        <v>0.8946224877783813</v>
      </c>
      <c r="G428" s="433">
        <f t="shared" si="13"/>
        <v>0.8643400682235634</v>
      </c>
      <c r="I428" s="439"/>
    </row>
    <row r="429" spans="1:9" ht="13.5">
      <c r="A429" s="430">
        <v>2060703</v>
      </c>
      <c r="B429" s="437" t="s">
        <v>336</v>
      </c>
      <c r="C429" s="436">
        <v>420</v>
      </c>
      <c r="D429" s="436">
        <v>466</v>
      </c>
      <c r="E429" s="436">
        <v>457</v>
      </c>
      <c r="F429" s="433">
        <f t="shared" si="12"/>
        <v>1.088095238095238</v>
      </c>
      <c r="G429" s="433">
        <f t="shared" si="13"/>
        <v>0.98068669527897</v>
      </c>
      <c r="I429" s="439"/>
    </row>
    <row r="430" spans="1:9" ht="13.5">
      <c r="A430" s="430">
        <v>2060704</v>
      </c>
      <c r="B430" s="437" t="s">
        <v>337</v>
      </c>
      <c r="C430" s="436">
        <v>370</v>
      </c>
      <c r="D430" s="436">
        <v>417</v>
      </c>
      <c r="E430" s="436">
        <v>391</v>
      </c>
      <c r="F430" s="433">
        <f t="shared" si="12"/>
        <v>1.0567567567567568</v>
      </c>
      <c r="G430" s="433">
        <f t="shared" si="13"/>
        <v>0.9376498800959233</v>
      </c>
      <c r="I430" s="439"/>
    </row>
    <row r="431" spans="1:9" ht="13.5">
      <c r="A431" s="430">
        <v>2060705</v>
      </c>
      <c r="B431" s="434" t="s">
        <v>338</v>
      </c>
      <c r="C431" s="436">
        <v>5530</v>
      </c>
      <c r="D431" s="436">
        <v>11128</v>
      </c>
      <c r="E431" s="436">
        <v>7797</v>
      </c>
      <c r="F431" s="433">
        <f t="shared" si="12"/>
        <v>1.4099457504520796</v>
      </c>
      <c r="G431" s="433">
        <f t="shared" si="13"/>
        <v>0.7006649892163911</v>
      </c>
      <c r="I431" s="439"/>
    </row>
    <row r="432" spans="1:9" ht="13.5">
      <c r="A432" s="430">
        <v>2060799</v>
      </c>
      <c r="B432" s="434" t="s">
        <v>339</v>
      </c>
      <c r="C432" s="436">
        <v>4065</v>
      </c>
      <c r="D432" s="436">
        <v>17918</v>
      </c>
      <c r="E432" s="436">
        <v>18282</v>
      </c>
      <c r="F432" s="433">
        <f t="shared" si="12"/>
        <v>4.497416974169742</v>
      </c>
      <c r="G432" s="433">
        <f t="shared" si="13"/>
        <v>1.0203147672731332</v>
      </c>
      <c r="I432" s="439"/>
    </row>
    <row r="433" spans="1:9" ht="13.5">
      <c r="A433" s="430">
        <v>20608</v>
      </c>
      <c r="B433" s="434" t="s">
        <v>340</v>
      </c>
      <c r="C433" s="442">
        <v>3069</v>
      </c>
      <c r="D433" s="442">
        <v>3623</v>
      </c>
      <c r="E433" s="442">
        <v>3447</v>
      </c>
      <c r="F433" s="433">
        <f t="shared" si="12"/>
        <v>1.1231671554252198</v>
      </c>
      <c r="G433" s="433">
        <f t="shared" si="13"/>
        <v>0.9514214739166437</v>
      </c>
      <c r="I433" s="439"/>
    </row>
    <row r="434" spans="1:9" ht="13.5">
      <c r="A434" s="430">
        <v>2060801</v>
      </c>
      <c r="B434" s="437" t="s">
        <v>341</v>
      </c>
      <c r="C434" s="436">
        <v>3049</v>
      </c>
      <c r="D434" s="436">
        <v>3607</v>
      </c>
      <c r="E434" s="436">
        <v>3032</v>
      </c>
      <c r="F434" s="433">
        <f t="shared" si="12"/>
        <v>0.9944244014430961</v>
      </c>
      <c r="G434" s="433">
        <f t="shared" si="13"/>
        <v>0.8405877460493485</v>
      </c>
      <c r="I434" s="439"/>
    </row>
    <row r="435" spans="1:9" ht="13.5">
      <c r="A435" s="430">
        <v>2060802</v>
      </c>
      <c r="B435" s="437" t="s">
        <v>342</v>
      </c>
      <c r="C435" s="436">
        <v>0</v>
      </c>
      <c r="D435" s="436">
        <v>0</v>
      </c>
      <c r="E435" s="436">
        <v>0</v>
      </c>
      <c r="F435" s="433" t="e">
        <f t="shared" si="12"/>
        <v>#DIV/0!</v>
      </c>
      <c r="G435" s="433" t="e">
        <f t="shared" si="13"/>
        <v>#DIV/0!</v>
      </c>
      <c r="I435" s="439"/>
    </row>
    <row r="436" spans="1:9" ht="13.5">
      <c r="A436" s="430">
        <v>2060899</v>
      </c>
      <c r="B436" s="437" t="s">
        <v>343</v>
      </c>
      <c r="C436" s="436">
        <v>20</v>
      </c>
      <c r="D436" s="436">
        <v>16</v>
      </c>
      <c r="E436" s="436">
        <v>415</v>
      </c>
      <c r="F436" s="433">
        <f t="shared" si="12"/>
        <v>20.75</v>
      </c>
      <c r="G436" s="433">
        <f t="shared" si="13"/>
        <v>25.9375</v>
      </c>
      <c r="I436" s="439"/>
    </row>
    <row r="437" spans="1:9" ht="13.5">
      <c r="A437" s="430">
        <v>20609</v>
      </c>
      <c r="B437" s="431" t="s">
        <v>344</v>
      </c>
      <c r="C437" s="442">
        <v>12520</v>
      </c>
      <c r="D437" s="442">
        <v>15539</v>
      </c>
      <c r="E437" s="442">
        <v>9250</v>
      </c>
      <c r="F437" s="433">
        <f t="shared" si="12"/>
        <v>0.7388178913738019</v>
      </c>
      <c r="G437" s="433">
        <f t="shared" si="13"/>
        <v>0.5952764013128258</v>
      </c>
      <c r="I437" s="439"/>
    </row>
    <row r="438" spans="1:9" ht="13.5">
      <c r="A438" s="430">
        <v>2060901</v>
      </c>
      <c r="B438" s="437" t="s">
        <v>345</v>
      </c>
      <c r="C438" s="436">
        <v>7520</v>
      </c>
      <c r="D438" s="436">
        <v>7701</v>
      </c>
      <c r="E438" s="436">
        <v>4250</v>
      </c>
      <c r="F438" s="433">
        <f t="shared" si="12"/>
        <v>0.5651595744680851</v>
      </c>
      <c r="G438" s="433">
        <f t="shared" si="13"/>
        <v>0.5518763796909493</v>
      </c>
      <c r="I438" s="439"/>
    </row>
    <row r="439" spans="1:9" ht="13.5">
      <c r="A439" s="430">
        <v>2060902</v>
      </c>
      <c r="B439" s="437" t="s">
        <v>346</v>
      </c>
      <c r="C439" s="436">
        <v>5000</v>
      </c>
      <c r="D439" s="436">
        <v>7838</v>
      </c>
      <c r="E439" s="436">
        <v>5000</v>
      </c>
      <c r="F439" s="433">
        <f t="shared" si="12"/>
        <v>1</v>
      </c>
      <c r="G439" s="433">
        <f t="shared" si="13"/>
        <v>0.6379178361826997</v>
      </c>
      <c r="I439" s="439"/>
    </row>
    <row r="440" spans="1:9" ht="13.5">
      <c r="A440" s="430">
        <v>2060999</v>
      </c>
      <c r="B440" s="437" t="s">
        <v>347</v>
      </c>
      <c r="C440" s="436">
        <v>0</v>
      </c>
      <c r="D440" s="436">
        <v>0</v>
      </c>
      <c r="E440" s="436">
        <v>0</v>
      </c>
      <c r="F440" s="433" t="e">
        <f t="shared" si="12"/>
        <v>#DIV/0!</v>
      </c>
      <c r="G440" s="433" t="e">
        <f t="shared" si="13"/>
        <v>#DIV/0!</v>
      </c>
      <c r="I440" s="439"/>
    </row>
    <row r="441" spans="1:9" ht="13.5">
      <c r="A441" s="430">
        <v>20699</v>
      </c>
      <c r="B441" s="434" t="s">
        <v>348</v>
      </c>
      <c r="C441" s="442">
        <v>60990</v>
      </c>
      <c r="D441" s="442">
        <v>114708</v>
      </c>
      <c r="E441" s="442">
        <v>57714</v>
      </c>
      <c r="F441" s="433">
        <f t="shared" si="12"/>
        <v>0.9462862764387604</v>
      </c>
      <c r="G441" s="433">
        <f t="shared" si="13"/>
        <v>0.5031384035987028</v>
      </c>
      <c r="I441" s="439"/>
    </row>
    <row r="442" spans="1:9" ht="13.5">
      <c r="A442" s="430">
        <v>2069901</v>
      </c>
      <c r="B442" s="434" t="s">
        <v>349</v>
      </c>
      <c r="C442" s="436">
        <v>695</v>
      </c>
      <c r="D442" s="436">
        <v>1335</v>
      </c>
      <c r="E442" s="436">
        <v>2720</v>
      </c>
      <c r="F442" s="433">
        <f t="shared" si="12"/>
        <v>3.9136690647482015</v>
      </c>
      <c r="G442" s="433">
        <f t="shared" si="13"/>
        <v>2.0374531835205993</v>
      </c>
      <c r="I442" s="439"/>
    </row>
    <row r="443" spans="1:9" ht="13.5">
      <c r="A443" s="430">
        <v>2069902</v>
      </c>
      <c r="B443" s="437" t="s">
        <v>350</v>
      </c>
      <c r="C443" s="436">
        <v>0</v>
      </c>
      <c r="D443" s="436">
        <v>0</v>
      </c>
      <c r="E443" s="436">
        <v>0</v>
      </c>
      <c r="F443" s="433" t="e">
        <f t="shared" si="12"/>
        <v>#DIV/0!</v>
      </c>
      <c r="G443" s="433" t="e">
        <f t="shared" si="13"/>
        <v>#DIV/0!</v>
      </c>
      <c r="I443" s="439"/>
    </row>
    <row r="444" spans="1:9" ht="13.5">
      <c r="A444" s="430">
        <v>2069903</v>
      </c>
      <c r="B444" s="437" t="s">
        <v>351</v>
      </c>
      <c r="C444" s="436">
        <v>0</v>
      </c>
      <c r="D444" s="436">
        <v>0</v>
      </c>
      <c r="E444" s="436">
        <v>0</v>
      </c>
      <c r="F444" s="433" t="e">
        <f t="shared" si="12"/>
        <v>#DIV/0!</v>
      </c>
      <c r="G444" s="433" t="e">
        <f t="shared" si="13"/>
        <v>#DIV/0!</v>
      </c>
      <c r="I444" s="439"/>
    </row>
    <row r="445" spans="1:9" ht="13.5">
      <c r="A445" s="430">
        <v>2069999</v>
      </c>
      <c r="B445" s="437" t="s">
        <v>352</v>
      </c>
      <c r="C445" s="436">
        <v>60295</v>
      </c>
      <c r="D445" s="436">
        <v>113373</v>
      </c>
      <c r="E445" s="436">
        <v>54994</v>
      </c>
      <c r="F445" s="433">
        <f t="shared" si="12"/>
        <v>0.9120822622107969</v>
      </c>
      <c r="G445" s="433">
        <f t="shared" si="13"/>
        <v>0.4850714014800702</v>
      </c>
      <c r="I445" s="439"/>
    </row>
    <row r="446" spans="1:9" ht="13.5">
      <c r="A446" s="430">
        <v>207</v>
      </c>
      <c r="B446" s="431" t="s">
        <v>353</v>
      </c>
      <c r="C446" s="442">
        <v>692324</v>
      </c>
      <c r="D446" s="442">
        <v>820062</v>
      </c>
      <c r="E446" s="442">
        <v>763284</v>
      </c>
      <c r="F446" s="433">
        <f t="shared" si="12"/>
        <v>1.10249536344255</v>
      </c>
      <c r="G446" s="433">
        <f t="shared" si="13"/>
        <v>0.9307637715197143</v>
      </c>
      <c r="I446" s="439"/>
    </row>
    <row r="447" spans="1:9" ht="13.5">
      <c r="A447" s="430">
        <v>20701</v>
      </c>
      <c r="B447" s="431" t="s">
        <v>354</v>
      </c>
      <c r="C447" s="442">
        <v>298526</v>
      </c>
      <c r="D447" s="442">
        <v>363412</v>
      </c>
      <c r="E447" s="442">
        <v>333661</v>
      </c>
      <c r="F447" s="433">
        <f t="shared" si="12"/>
        <v>1.117694941144155</v>
      </c>
      <c r="G447" s="433">
        <f t="shared" si="13"/>
        <v>0.9181342388253553</v>
      </c>
      <c r="I447" s="439"/>
    </row>
    <row r="448" spans="1:9" ht="13.5">
      <c r="A448" s="430">
        <v>2070101</v>
      </c>
      <c r="B448" s="431" t="s">
        <v>64</v>
      </c>
      <c r="C448" s="436">
        <v>54629</v>
      </c>
      <c r="D448" s="436">
        <v>54117</v>
      </c>
      <c r="E448" s="436">
        <v>58276</v>
      </c>
      <c r="F448" s="433">
        <f t="shared" si="12"/>
        <v>1.0667594134983251</v>
      </c>
      <c r="G448" s="433">
        <f t="shared" si="13"/>
        <v>1.0768520058392002</v>
      </c>
      <c r="I448" s="439"/>
    </row>
    <row r="449" spans="1:9" ht="13.5">
      <c r="A449" s="430">
        <v>2070102</v>
      </c>
      <c r="B449" s="431" t="s">
        <v>65</v>
      </c>
      <c r="C449" s="436">
        <v>6043</v>
      </c>
      <c r="D449" s="436">
        <v>5265</v>
      </c>
      <c r="E449" s="436">
        <v>5311</v>
      </c>
      <c r="F449" s="433">
        <f t="shared" si="12"/>
        <v>0.8788681118649677</v>
      </c>
      <c r="G449" s="433">
        <f t="shared" si="13"/>
        <v>1.0087369420702754</v>
      </c>
      <c r="I449" s="439"/>
    </row>
    <row r="450" spans="1:9" ht="13.5">
      <c r="A450" s="430">
        <v>2070103</v>
      </c>
      <c r="B450" s="431" t="s">
        <v>66</v>
      </c>
      <c r="C450" s="436">
        <v>2243</v>
      </c>
      <c r="D450" s="436">
        <v>2924</v>
      </c>
      <c r="E450" s="436">
        <v>2308</v>
      </c>
      <c r="F450" s="433">
        <f t="shared" si="12"/>
        <v>1.028979045920642</v>
      </c>
      <c r="G450" s="433">
        <f t="shared" si="13"/>
        <v>0.7893296853625171</v>
      </c>
      <c r="I450" s="439"/>
    </row>
    <row r="451" spans="1:9" ht="13.5">
      <c r="A451" s="430">
        <v>2070104</v>
      </c>
      <c r="B451" s="431" t="s">
        <v>355</v>
      </c>
      <c r="C451" s="436">
        <v>19686</v>
      </c>
      <c r="D451" s="436">
        <v>15396</v>
      </c>
      <c r="E451" s="436">
        <v>15280</v>
      </c>
      <c r="F451" s="433">
        <f t="shared" si="12"/>
        <v>0.7761861221172407</v>
      </c>
      <c r="G451" s="433">
        <f t="shared" si="13"/>
        <v>0.9924655754741492</v>
      </c>
      <c r="I451" s="439"/>
    </row>
    <row r="452" spans="1:9" ht="13.5">
      <c r="A452" s="430">
        <v>2070105</v>
      </c>
      <c r="B452" s="431" t="s">
        <v>356</v>
      </c>
      <c r="C452" s="436">
        <v>1761</v>
      </c>
      <c r="D452" s="436">
        <v>1177</v>
      </c>
      <c r="E452" s="436">
        <v>1109</v>
      </c>
      <c r="F452" s="433">
        <f t="shared" si="12"/>
        <v>0.629755820556502</v>
      </c>
      <c r="G452" s="433">
        <f t="shared" si="13"/>
        <v>0.9422259983007647</v>
      </c>
      <c r="I452" s="439"/>
    </row>
    <row r="453" spans="1:9" ht="13.5">
      <c r="A453" s="430">
        <v>2070106</v>
      </c>
      <c r="B453" s="431" t="s">
        <v>357</v>
      </c>
      <c r="C453" s="436">
        <v>14685</v>
      </c>
      <c r="D453" s="436">
        <v>1617</v>
      </c>
      <c r="E453" s="436">
        <v>14117</v>
      </c>
      <c r="F453" s="433">
        <f t="shared" si="12"/>
        <v>0.9613210759278175</v>
      </c>
      <c r="G453" s="433">
        <f t="shared" si="13"/>
        <v>8.730364873222015</v>
      </c>
      <c r="I453" s="439"/>
    </row>
    <row r="454" spans="1:9" ht="13.5">
      <c r="A454" s="430">
        <v>2070107</v>
      </c>
      <c r="B454" s="431" t="s">
        <v>358</v>
      </c>
      <c r="C454" s="436">
        <v>47222</v>
      </c>
      <c r="D454" s="436">
        <v>55360</v>
      </c>
      <c r="E454" s="436">
        <v>52554</v>
      </c>
      <c r="F454" s="433">
        <f t="shared" si="12"/>
        <v>1.1129134725339884</v>
      </c>
      <c r="G454" s="433">
        <f t="shared" si="13"/>
        <v>0.949313583815029</v>
      </c>
      <c r="I454" s="439"/>
    </row>
    <row r="455" spans="1:9" ht="13.5">
      <c r="A455" s="430">
        <v>2070108</v>
      </c>
      <c r="B455" s="431" t="s">
        <v>359</v>
      </c>
      <c r="C455" s="436">
        <v>431</v>
      </c>
      <c r="D455" s="436">
        <v>1299</v>
      </c>
      <c r="E455" s="436">
        <v>1064</v>
      </c>
      <c r="F455" s="433">
        <f aca="true" t="shared" si="14" ref="F455:F518">E455/C455</f>
        <v>2.468677494199536</v>
      </c>
      <c r="G455" s="433">
        <f aca="true" t="shared" si="15" ref="G455:G518">E455/D455</f>
        <v>0.8190916089299461</v>
      </c>
      <c r="I455" s="439"/>
    </row>
    <row r="456" spans="1:9" ht="13.5">
      <c r="A456" s="430">
        <v>2070109</v>
      </c>
      <c r="B456" s="431" t="s">
        <v>360</v>
      </c>
      <c r="C456" s="436">
        <v>34596</v>
      </c>
      <c r="D456" s="436">
        <v>40613</v>
      </c>
      <c r="E456" s="436">
        <v>34967</v>
      </c>
      <c r="F456" s="433">
        <f t="shared" si="14"/>
        <v>1.0107237830963116</v>
      </c>
      <c r="G456" s="433">
        <f t="shared" si="15"/>
        <v>0.8609804742323887</v>
      </c>
      <c r="I456" s="439"/>
    </row>
    <row r="457" spans="1:9" ht="13.5">
      <c r="A457" s="430">
        <v>2070110</v>
      </c>
      <c r="B457" s="431" t="s">
        <v>361</v>
      </c>
      <c r="C457" s="436">
        <v>621</v>
      </c>
      <c r="D457" s="436">
        <v>62</v>
      </c>
      <c r="E457" s="436">
        <v>71</v>
      </c>
      <c r="F457" s="433">
        <f t="shared" si="14"/>
        <v>0.1143317230273752</v>
      </c>
      <c r="G457" s="433">
        <f t="shared" si="15"/>
        <v>1.1451612903225807</v>
      </c>
      <c r="I457" s="439"/>
    </row>
    <row r="458" spans="1:9" ht="13.5">
      <c r="A458" s="430">
        <v>2070111</v>
      </c>
      <c r="B458" s="431" t="s">
        <v>362</v>
      </c>
      <c r="C458" s="436">
        <v>6057</v>
      </c>
      <c r="D458" s="436">
        <v>7052</v>
      </c>
      <c r="E458" s="436">
        <v>4462</v>
      </c>
      <c r="F458" s="433">
        <f t="shared" si="14"/>
        <v>0.7366683176490012</v>
      </c>
      <c r="G458" s="433">
        <f t="shared" si="15"/>
        <v>0.6327283040272264</v>
      </c>
      <c r="I458" s="439"/>
    </row>
    <row r="459" spans="1:9" ht="13.5">
      <c r="A459" s="430">
        <v>2070112</v>
      </c>
      <c r="B459" s="431" t="s">
        <v>363</v>
      </c>
      <c r="C459" s="436">
        <v>1706</v>
      </c>
      <c r="D459" s="436">
        <v>1607</v>
      </c>
      <c r="E459" s="436">
        <v>1897</v>
      </c>
      <c r="F459" s="433">
        <f t="shared" si="14"/>
        <v>1.111957796014068</v>
      </c>
      <c r="G459" s="433">
        <f t="shared" si="15"/>
        <v>1.180460485376478</v>
      </c>
      <c r="I459" s="439"/>
    </row>
    <row r="460" spans="1:9" ht="13.5">
      <c r="A460" s="430">
        <v>2070113</v>
      </c>
      <c r="B460" s="431" t="s">
        <v>364</v>
      </c>
      <c r="C460" s="436">
        <v>2924</v>
      </c>
      <c r="D460" s="436">
        <v>13642</v>
      </c>
      <c r="E460" s="436">
        <v>6925</v>
      </c>
      <c r="F460" s="433">
        <f t="shared" si="14"/>
        <v>2.3683310533515733</v>
      </c>
      <c r="G460" s="433">
        <f t="shared" si="15"/>
        <v>0.5076235156135463</v>
      </c>
      <c r="I460" s="439"/>
    </row>
    <row r="461" spans="1:9" ht="13.5">
      <c r="A461" s="430">
        <v>2070114</v>
      </c>
      <c r="B461" s="431" t="s">
        <v>365</v>
      </c>
      <c r="C461" s="436">
        <v>2508</v>
      </c>
      <c r="D461" s="436">
        <v>4676</v>
      </c>
      <c r="E461" s="436">
        <v>10040</v>
      </c>
      <c r="F461" s="433">
        <f t="shared" si="14"/>
        <v>4.003189792663477</v>
      </c>
      <c r="G461" s="433">
        <f t="shared" si="15"/>
        <v>2.1471343028229257</v>
      </c>
      <c r="I461" s="439"/>
    </row>
    <row r="462" spans="1:9" ht="13.5">
      <c r="A462" s="430">
        <v>2070199</v>
      </c>
      <c r="B462" s="431" t="s">
        <v>366</v>
      </c>
      <c r="C462" s="436">
        <v>103414</v>
      </c>
      <c r="D462" s="436">
        <v>158605</v>
      </c>
      <c r="E462" s="436">
        <v>125280</v>
      </c>
      <c r="F462" s="433">
        <f t="shared" si="14"/>
        <v>1.2114413909141897</v>
      </c>
      <c r="G462" s="433">
        <f t="shared" si="15"/>
        <v>0.7898868257621134</v>
      </c>
      <c r="I462" s="439"/>
    </row>
    <row r="463" spans="1:9" ht="13.5">
      <c r="A463" s="430">
        <v>20702</v>
      </c>
      <c r="B463" s="431" t="s">
        <v>367</v>
      </c>
      <c r="C463" s="442">
        <v>51057</v>
      </c>
      <c r="D463" s="442">
        <v>48933</v>
      </c>
      <c r="E463" s="442">
        <v>45460</v>
      </c>
      <c r="F463" s="433">
        <f t="shared" si="14"/>
        <v>0.890377421313434</v>
      </c>
      <c r="G463" s="433">
        <f t="shared" si="15"/>
        <v>0.9290254020803956</v>
      </c>
      <c r="I463" s="439"/>
    </row>
    <row r="464" spans="1:9" ht="13.5">
      <c r="A464" s="430">
        <v>2070201</v>
      </c>
      <c r="B464" s="431" t="s">
        <v>64</v>
      </c>
      <c r="C464" s="436">
        <v>2389</v>
      </c>
      <c r="D464" s="436">
        <v>1715</v>
      </c>
      <c r="E464" s="436">
        <v>2029</v>
      </c>
      <c r="F464" s="433">
        <f t="shared" si="14"/>
        <v>0.8493093344495605</v>
      </c>
      <c r="G464" s="433">
        <f t="shared" si="15"/>
        <v>1.1830903790087464</v>
      </c>
      <c r="I464" s="439"/>
    </row>
    <row r="465" spans="1:9" ht="13.5">
      <c r="A465" s="430">
        <v>2070202</v>
      </c>
      <c r="B465" s="431" t="s">
        <v>65</v>
      </c>
      <c r="C465" s="436">
        <v>95</v>
      </c>
      <c r="D465" s="436">
        <v>41</v>
      </c>
      <c r="E465" s="436">
        <v>4</v>
      </c>
      <c r="F465" s="433">
        <f t="shared" si="14"/>
        <v>0.042105263157894736</v>
      </c>
      <c r="G465" s="433">
        <f t="shared" si="15"/>
        <v>0.0975609756097561</v>
      </c>
      <c r="I465" s="439"/>
    </row>
    <row r="466" spans="1:9" ht="13.5">
      <c r="A466" s="430">
        <v>2070203</v>
      </c>
      <c r="B466" s="431" t="s">
        <v>66</v>
      </c>
      <c r="C466" s="436">
        <v>43</v>
      </c>
      <c r="D466" s="436">
        <v>0</v>
      </c>
      <c r="E466" s="436">
        <v>0</v>
      </c>
      <c r="F466" s="433">
        <f t="shared" si="14"/>
        <v>0</v>
      </c>
      <c r="G466" s="433" t="e">
        <f t="shared" si="15"/>
        <v>#DIV/0!</v>
      </c>
      <c r="I466" s="439"/>
    </row>
    <row r="467" spans="1:9" ht="13.5">
      <c r="A467" s="430">
        <v>2070204</v>
      </c>
      <c r="B467" s="431" t="s">
        <v>368</v>
      </c>
      <c r="C467" s="436">
        <v>24656</v>
      </c>
      <c r="D467" s="436">
        <v>20316</v>
      </c>
      <c r="E467" s="436">
        <v>27769</v>
      </c>
      <c r="F467" s="433">
        <f t="shared" si="14"/>
        <v>1.1262573004542504</v>
      </c>
      <c r="G467" s="433">
        <f t="shared" si="15"/>
        <v>1.366853711360504</v>
      </c>
      <c r="I467" s="439"/>
    </row>
    <row r="468" spans="1:9" ht="13.5">
      <c r="A468" s="430">
        <v>2070205</v>
      </c>
      <c r="B468" s="431" t="s">
        <v>369</v>
      </c>
      <c r="C468" s="436">
        <v>21250</v>
      </c>
      <c r="D468" s="436">
        <v>22107</v>
      </c>
      <c r="E468" s="436">
        <v>14317</v>
      </c>
      <c r="F468" s="433">
        <f t="shared" si="14"/>
        <v>0.6737411764705883</v>
      </c>
      <c r="G468" s="433">
        <f t="shared" si="15"/>
        <v>0.6476229248654273</v>
      </c>
      <c r="I468" s="439"/>
    </row>
    <row r="469" spans="1:9" ht="13.5">
      <c r="A469" s="430">
        <v>2070206</v>
      </c>
      <c r="B469" s="431" t="s">
        <v>370</v>
      </c>
      <c r="C469" s="436">
        <v>0</v>
      </c>
      <c r="D469" s="436">
        <v>0</v>
      </c>
      <c r="E469" s="436">
        <v>0</v>
      </c>
      <c r="F469" s="433" t="e">
        <f t="shared" si="14"/>
        <v>#DIV/0!</v>
      </c>
      <c r="G469" s="433" t="e">
        <f t="shared" si="15"/>
        <v>#DIV/0!</v>
      </c>
      <c r="I469" s="439"/>
    </row>
    <row r="470" spans="1:9" ht="13.5">
      <c r="A470" s="430">
        <v>2070299</v>
      </c>
      <c r="B470" s="431" t="s">
        <v>371</v>
      </c>
      <c r="C470" s="436">
        <v>2624</v>
      </c>
      <c r="D470" s="436">
        <v>4754</v>
      </c>
      <c r="E470" s="436">
        <v>1341</v>
      </c>
      <c r="F470" s="433">
        <f t="shared" si="14"/>
        <v>0.5110518292682927</v>
      </c>
      <c r="G470" s="433">
        <f t="shared" si="15"/>
        <v>0.2820782498948254</v>
      </c>
      <c r="I470" s="439"/>
    </row>
    <row r="471" spans="1:9" ht="13.5">
      <c r="A471" s="430">
        <v>20703</v>
      </c>
      <c r="B471" s="431" t="s">
        <v>372</v>
      </c>
      <c r="C471" s="442">
        <v>42935</v>
      </c>
      <c r="D471" s="442">
        <v>42209</v>
      </c>
      <c r="E471" s="442">
        <v>41997</v>
      </c>
      <c r="F471" s="433">
        <f t="shared" si="14"/>
        <v>0.9781530220100152</v>
      </c>
      <c r="G471" s="433">
        <f t="shared" si="15"/>
        <v>0.9949773744935914</v>
      </c>
      <c r="I471" s="439"/>
    </row>
    <row r="472" spans="1:9" ht="13.5">
      <c r="A472" s="430">
        <v>2070301</v>
      </c>
      <c r="B472" s="431" t="s">
        <v>64</v>
      </c>
      <c r="C472" s="436">
        <v>2153</v>
      </c>
      <c r="D472" s="436">
        <v>3008</v>
      </c>
      <c r="E472" s="436">
        <v>2849</v>
      </c>
      <c r="F472" s="433">
        <f t="shared" si="14"/>
        <v>1.323269856014863</v>
      </c>
      <c r="G472" s="433">
        <f t="shared" si="15"/>
        <v>0.9471409574468085</v>
      </c>
      <c r="I472" s="439"/>
    </row>
    <row r="473" spans="1:9" ht="13.5">
      <c r="A473" s="430">
        <v>2070302</v>
      </c>
      <c r="B473" s="431" t="s">
        <v>65</v>
      </c>
      <c r="C473" s="436">
        <v>29</v>
      </c>
      <c r="D473" s="436">
        <v>35</v>
      </c>
      <c r="E473" s="436">
        <v>303</v>
      </c>
      <c r="F473" s="433">
        <f t="shared" si="14"/>
        <v>10.448275862068966</v>
      </c>
      <c r="G473" s="433">
        <f t="shared" si="15"/>
        <v>8.657142857142857</v>
      </c>
      <c r="I473" s="439"/>
    </row>
    <row r="474" spans="1:9" ht="13.5">
      <c r="A474" s="430">
        <v>2070303</v>
      </c>
      <c r="B474" s="431" t="s">
        <v>66</v>
      </c>
      <c r="C474" s="436">
        <v>285</v>
      </c>
      <c r="D474" s="436">
        <v>296</v>
      </c>
      <c r="E474" s="436">
        <v>0</v>
      </c>
      <c r="F474" s="433">
        <f t="shared" si="14"/>
        <v>0</v>
      </c>
      <c r="G474" s="433">
        <f t="shared" si="15"/>
        <v>0</v>
      </c>
      <c r="I474" s="439"/>
    </row>
    <row r="475" spans="1:9" ht="13.5">
      <c r="A475" s="430">
        <v>2070304</v>
      </c>
      <c r="B475" s="431" t="s">
        <v>373</v>
      </c>
      <c r="C475" s="436">
        <v>12133</v>
      </c>
      <c r="D475" s="436">
        <v>13764</v>
      </c>
      <c r="E475" s="436">
        <v>13060</v>
      </c>
      <c r="F475" s="433">
        <f t="shared" si="14"/>
        <v>1.076403197890052</v>
      </c>
      <c r="G475" s="433">
        <f t="shared" si="15"/>
        <v>0.9488520778843359</v>
      </c>
      <c r="I475" s="439"/>
    </row>
    <row r="476" spans="1:9" ht="13.5">
      <c r="A476" s="430">
        <v>2070305</v>
      </c>
      <c r="B476" s="431" t="s">
        <v>374</v>
      </c>
      <c r="C476" s="436">
        <v>2177</v>
      </c>
      <c r="D476" s="436">
        <v>5919</v>
      </c>
      <c r="E476" s="436">
        <v>1043</v>
      </c>
      <c r="F476" s="433">
        <f t="shared" si="14"/>
        <v>0.4790996784565916</v>
      </c>
      <c r="G476" s="433">
        <f t="shared" si="15"/>
        <v>0.17621219800642</v>
      </c>
      <c r="I476" s="439"/>
    </row>
    <row r="477" spans="1:9" ht="13.5">
      <c r="A477" s="430">
        <v>2070306</v>
      </c>
      <c r="B477" s="431" t="s">
        <v>375</v>
      </c>
      <c r="C477" s="436">
        <v>2579</v>
      </c>
      <c r="D477" s="436">
        <v>2997</v>
      </c>
      <c r="E477" s="436">
        <v>2936</v>
      </c>
      <c r="F477" s="433">
        <f t="shared" si="14"/>
        <v>1.1384257464133385</v>
      </c>
      <c r="G477" s="433">
        <f t="shared" si="15"/>
        <v>0.9796463129796463</v>
      </c>
      <c r="I477" s="439"/>
    </row>
    <row r="478" spans="1:9" ht="13.5">
      <c r="A478" s="430">
        <v>2070307</v>
      </c>
      <c r="B478" s="431" t="s">
        <v>376</v>
      </c>
      <c r="C478" s="436">
        <v>8002</v>
      </c>
      <c r="D478" s="436">
        <v>6886</v>
      </c>
      <c r="E478" s="436">
        <v>6797</v>
      </c>
      <c r="F478" s="433">
        <f t="shared" si="14"/>
        <v>0.8494126468382904</v>
      </c>
      <c r="G478" s="433">
        <f t="shared" si="15"/>
        <v>0.9870752250943944</v>
      </c>
      <c r="I478" s="439"/>
    </row>
    <row r="479" spans="1:9" ht="13.5">
      <c r="A479" s="430">
        <v>2070308</v>
      </c>
      <c r="B479" s="431" t="s">
        <v>377</v>
      </c>
      <c r="C479" s="436">
        <v>5047</v>
      </c>
      <c r="D479" s="436">
        <v>5354</v>
      </c>
      <c r="E479" s="436">
        <v>4334</v>
      </c>
      <c r="F479" s="433">
        <f t="shared" si="14"/>
        <v>0.8587279572022984</v>
      </c>
      <c r="G479" s="433">
        <f t="shared" si="15"/>
        <v>0.8094882330967501</v>
      </c>
      <c r="I479" s="439"/>
    </row>
    <row r="480" spans="1:9" ht="13.5">
      <c r="A480" s="430">
        <v>2070309</v>
      </c>
      <c r="B480" s="431" t="s">
        <v>378</v>
      </c>
      <c r="C480" s="436">
        <v>0</v>
      </c>
      <c r="D480" s="436">
        <v>0</v>
      </c>
      <c r="E480" s="436">
        <v>0</v>
      </c>
      <c r="F480" s="433" t="e">
        <f t="shared" si="14"/>
        <v>#DIV/0!</v>
      </c>
      <c r="G480" s="433" t="e">
        <f t="shared" si="15"/>
        <v>#DIV/0!</v>
      </c>
      <c r="I480" s="439"/>
    </row>
    <row r="481" spans="1:9" ht="13.5">
      <c r="A481" s="430">
        <v>2070399</v>
      </c>
      <c r="B481" s="431" t="s">
        <v>379</v>
      </c>
      <c r="C481" s="436">
        <v>10530</v>
      </c>
      <c r="D481" s="436">
        <v>3950</v>
      </c>
      <c r="E481" s="436">
        <v>10675</v>
      </c>
      <c r="F481" s="433">
        <f t="shared" si="14"/>
        <v>1.013770180436847</v>
      </c>
      <c r="G481" s="433">
        <f t="shared" si="15"/>
        <v>2.7025316455696204</v>
      </c>
      <c r="I481" s="439"/>
    </row>
    <row r="482" spans="1:9" ht="13.5">
      <c r="A482" s="430">
        <v>20706</v>
      </c>
      <c r="B482" s="431" t="s">
        <v>380</v>
      </c>
      <c r="C482" s="442">
        <v>51594</v>
      </c>
      <c r="D482" s="442">
        <v>76117</v>
      </c>
      <c r="E482" s="442">
        <v>50624</v>
      </c>
      <c r="F482" s="433">
        <f t="shared" si="14"/>
        <v>0.9811993642671628</v>
      </c>
      <c r="G482" s="433">
        <f t="shared" si="15"/>
        <v>0.6650813878634207</v>
      </c>
      <c r="I482" s="439"/>
    </row>
    <row r="483" spans="1:9" ht="13.5">
      <c r="A483" s="430">
        <v>2070601</v>
      </c>
      <c r="B483" s="431" t="s">
        <v>64</v>
      </c>
      <c r="C483" s="436">
        <v>1261</v>
      </c>
      <c r="D483" s="436">
        <v>833</v>
      </c>
      <c r="E483" s="436">
        <v>1713</v>
      </c>
      <c r="F483" s="433">
        <f t="shared" si="14"/>
        <v>1.358445678033307</v>
      </c>
      <c r="G483" s="433">
        <f t="shared" si="15"/>
        <v>2.0564225690276112</v>
      </c>
      <c r="I483" s="439"/>
    </row>
    <row r="484" spans="1:9" ht="13.5">
      <c r="A484" s="430">
        <v>2070602</v>
      </c>
      <c r="B484" s="431" t="s">
        <v>65</v>
      </c>
      <c r="C484" s="436">
        <v>39</v>
      </c>
      <c r="D484" s="436">
        <v>40</v>
      </c>
      <c r="E484" s="436">
        <v>39</v>
      </c>
      <c r="F484" s="433">
        <f t="shared" si="14"/>
        <v>1</v>
      </c>
      <c r="G484" s="433">
        <f t="shared" si="15"/>
        <v>0.975</v>
      </c>
      <c r="I484" s="439"/>
    </row>
    <row r="485" spans="1:9" ht="13.5">
      <c r="A485" s="430">
        <v>2070603</v>
      </c>
      <c r="B485" s="431" t="s">
        <v>66</v>
      </c>
      <c r="C485" s="436">
        <v>0</v>
      </c>
      <c r="D485" s="436">
        <v>0</v>
      </c>
      <c r="E485" s="436">
        <v>0</v>
      </c>
      <c r="F485" s="433" t="e">
        <f t="shared" si="14"/>
        <v>#DIV/0!</v>
      </c>
      <c r="G485" s="433" t="e">
        <f t="shared" si="15"/>
        <v>#DIV/0!</v>
      </c>
      <c r="I485" s="439"/>
    </row>
    <row r="486" spans="1:9" ht="13.5">
      <c r="A486" s="430">
        <v>2070604</v>
      </c>
      <c r="B486" s="431" t="s">
        <v>381</v>
      </c>
      <c r="C486" s="436">
        <v>869</v>
      </c>
      <c r="D486" s="436">
        <v>1530</v>
      </c>
      <c r="E486" s="436">
        <v>859</v>
      </c>
      <c r="F486" s="433">
        <f t="shared" si="14"/>
        <v>0.9884925201380897</v>
      </c>
      <c r="G486" s="433">
        <f t="shared" si="15"/>
        <v>0.561437908496732</v>
      </c>
      <c r="I486" s="439"/>
    </row>
    <row r="487" spans="1:9" ht="13.5">
      <c r="A487" s="430">
        <v>2070605</v>
      </c>
      <c r="B487" s="431" t="s">
        <v>382</v>
      </c>
      <c r="C487" s="436">
        <v>42666</v>
      </c>
      <c r="D487" s="436">
        <v>65428</v>
      </c>
      <c r="E487" s="436">
        <v>41681</v>
      </c>
      <c r="F487" s="433">
        <f t="shared" si="14"/>
        <v>0.9769137017765902</v>
      </c>
      <c r="G487" s="433">
        <f t="shared" si="15"/>
        <v>0.6370514152962035</v>
      </c>
      <c r="I487" s="439"/>
    </row>
    <row r="488" spans="1:9" ht="13.5">
      <c r="A488" s="430">
        <v>2070606</v>
      </c>
      <c r="B488" s="431" t="s">
        <v>383</v>
      </c>
      <c r="C488" s="436">
        <v>7</v>
      </c>
      <c r="D488" s="436">
        <v>22</v>
      </c>
      <c r="E488" s="436">
        <v>2</v>
      </c>
      <c r="F488" s="433">
        <f t="shared" si="14"/>
        <v>0.2857142857142857</v>
      </c>
      <c r="G488" s="433">
        <f t="shared" si="15"/>
        <v>0.09090909090909091</v>
      </c>
      <c r="I488" s="439"/>
    </row>
    <row r="489" spans="1:9" ht="13.5">
      <c r="A489" s="430">
        <v>2070607</v>
      </c>
      <c r="B489" s="431" t="s">
        <v>384</v>
      </c>
      <c r="C489" s="436">
        <v>2724</v>
      </c>
      <c r="D489" s="436">
        <v>3703</v>
      </c>
      <c r="E489" s="436">
        <v>3672</v>
      </c>
      <c r="F489" s="433">
        <f t="shared" si="14"/>
        <v>1.3480176211453745</v>
      </c>
      <c r="G489" s="433">
        <f t="shared" si="15"/>
        <v>0.9916284093977856</v>
      </c>
      <c r="I489" s="439"/>
    </row>
    <row r="490" spans="1:9" ht="13.5">
      <c r="A490" s="430">
        <v>2070699</v>
      </c>
      <c r="B490" s="431" t="s">
        <v>385</v>
      </c>
      <c r="C490" s="436">
        <v>4028</v>
      </c>
      <c r="D490" s="436">
        <v>4561</v>
      </c>
      <c r="E490" s="436">
        <v>2658</v>
      </c>
      <c r="F490" s="433">
        <f t="shared" si="14"/>
        <v>0.6598808341608738</v>
      </c>
      <c r="G490" s="433">
        <f t="shared" si="15"/>
        <v>0.5827669370752028</v>
      </c>
      <c r="I490" s="439"/>
    </row>
    <row r="491" spans="1:9" ht="13.5">
      <c r="A491" s="430">
        <v>20708</v>
      </c>
      <c r="B491" s="431" t="s">
        <v>386</v>
      </c>
      <c r="C491" s="442">
        <v>142995</v>
      </c>
      <c r="D491" s="442">
        <v>197598</v>
      </c>
      <c r="E491" s="442">
        <v>167412</v>
      </c>
      <c r="F491" s="433">
        <f t="shared" si="14"/>
        <v>1.1707542221756007</v>
      </c>
      <c r="G491" s="433">
        <f t="shared" si="15"/>
        <v>0.8472352959038046</v>
      </c>
      <c r="I491" s="439"/>
    </row>
    <row r="492" spans="1:9" ht="13.5">
      <c r="A492" s="430">
        <v>2070801</v>
      </c>
      <c r="B492" s="431" t="s">
        <v>64</v>
      </c>
      <c r="C492" s="436">
        <v>11797</v>
      </c>
      <c r="D492" s="436">
        <v>12086</v>
      </c>
      <c r="E492" s="436">
        <v>11948</v>
      </c>
      <c r="F492" s="433">
        <f t="shared" si="14"/>
        <v>1.012799864372298</v>
      </c>
      <c r="G492" s="433">
        <f t="shared" si="15"/>
        <v>0.9885818302167797</v>
      </c>
      <c r="I492" s="439"/>
    </row>
    <row r="493" spans="1:9" ht="13.5">
      <c r="A493" s="430">
        <v>2070802</v>
      </c>
      <c r="B493" s="431" t="s">
        <v>65</v>
      </c>
      <c r="C493" s="436">
        <v>321</v>
      </c>
      <c r="D493" s="436">
        <v>525</v>
      </c>
      <c r="E493" s="436">
        <v>471</v>
      </c>
      <c r="F493" s="433">
        <f t="shared" si="14"/>
        <v>1.4672897196261683</v>
      </c>
      <c r="G493" s="433">
        <f t="shared" si="15"/>
        <v>0.8971428571428571</v>
      </c>
      <c r="I493" s="439"/>
    </row>
    <row r="494" spans="1:9" ht="13.5">
      <c r="A494" s="430">
        <v>2070803</v>
      </c>
      <c r="B494" s="431" t="s">
        <v>66</v>
      </c>
      <c r="C494" s="436">
        <v>2617</v>
      </c>
      <c r="D494" s="436">
        <v>2961</v>
      </c>
      <c r="E494" s="436">
        <v>2973</v>
      </c>
      <c r="F494" s="433">
        <f t="shared" si="14"/>
        <v>1.1360336262896447</v>
      </c>
      <c r="G494" s="433">
        <f t="shared" si="15"/>
        <v>1.0040526849037488</v>
      </c>
      <c r="I494" s="439"/>
    </row>
    <row r="495" spans="1:9" ht="13.5">
      <c r="A495" s="430">
        <v>2070806</v>
      </c>
      <c r="B495" s="431" t="s">
        <v>387</v>
      </c>
      <c r="C495" s="436">
        <v>1173</v>
      </c>
      <c r="D495" s="436">
        <v>0</v>
      </c>
      <c r="E495" s="436">
        <v>26</v>
      </c>
      <c r="F495" s="433">
        <f t="shared" si="14"/>
        <v>0.02216538789428815</v>
      </c>
      <c r="G495" s="433" t="e">
        <f t="shared" si="15"/>
        <v>#DIV/0!</v>
      </c>
      <c r="I495" s="439"/>
    </row>
    <row r="496" spans="1:9" ht="13.5">
      <c r="A496" s="430">
        <v>2070807</v>
      </c>
      <c r="B496" s="431" t="s">
        <v>388</v>
      </c>
      <c r="C496" s="436">
        <v>23592</v>
      </c>
      <c r="D496" s="436">
        <v>36035</v>
      </c>
      <c r="E496" s="436">
        <v>26281</v>
      </c>
      <c r="F496" s="433">
        <f t="shared" si="14"/>
        <v>1.1139793150220414</v>
      </c>
      <c r="G496" s="433">
        <f t="shared" si="15"/>
        <v>0.72931871791314</v>
      </c>
      <c r="I496" s="439"/>
    </row>
    <row r="497" spans="1:9" ht="13.5">
      <c r="A497" s="430">
        <v>2070808</v>
      </c>
      <c r="B497" s="431" t="s">
        <v>389</v>
      </c>
      <c r="C497" s="436">
        <v>46076</v>
      </c>
      <c r="D497" s="436">
        <v>68423</v>
      </c>
      <c r="E497" s="436">
        <v>98737</v>
      </c>
      <c r="F497" s="433">
        <f t="shared" si="14"/>
        <v>2.1429160517406025</v>
      </c>
      <c r="G497" s="433">
        <f t="shared" si="15"/>
        <v>1.4430381596831474</v>
      </c>
      <c r="I497" s="439"/>
    </row>
    <row r="498" spans="1:9" ht="13.5">
      <c r="A498" s="430">
        <v>2070899</v>
      </c>
      <c r="B498" s="431" t="s">
        <v>390</v>
      </c>
      <c r="C498" s="436">
        <v>57419</v>
      </c>
      <c r="D498" s="436">
        <v>77568</v>
      </c>
      <c r="E498" s="436">
        <v>26976</v>
      </c>
      <c r="F498" s="433">
        <f t="shared" si="14"/>
        <v>0.4698096448910639</v>
      </c>
      <c r="G498" s="433">
        <f t="shared" si="15"/>
        <v>0.34777227722772275</v>
      </c>
      <c r="I498" s="439"/>
    </row>
    <row r="499" spans="1:9" ht="13.5">
      <c r="A499" s="430">
        <v>20799</v>
      </c>
      <c r="B499" s="431" t="s">
        <v>391</v>
      </c>
      <c r="C499" s="442">
        <v>105217</v>
      </c>
      <c r="D499" s="442">
        <v>91793</v>
      </c>
      <c r="E499" s="442">
        <v>124130</v>
      </c>
      <c r="F499" s="433">
        <f t="shared" si="14"/>
        <v>1.1797523213929308</v>
      </c>
      <c r="G499" s="433">
        <f t="shared" si="15"/>
        <v>1.3522817644046932</v>
      </c>
      <c r="I499" s="439"/>
    </row>
    <row r="500" spans="1:9" ht="13.5">
      <c r="A500" s="430">
        <v>2079902</v>
      </c>
      <c r="B500" s="431" t="s">
        <v>392</v>
      </c>
      <c r="C500" s="436">
        <v>50</v>
      </c>
      <c r="D500" s="436">
        <v>567</v>
      </c>
      <c r="E500" s="436">
        <v>2857</v>
      </c>
      <c r="F500" s="433">
        <f t="shared" si="14"/>
        <v>57.14</v>
      </c>
      <c r="G500" s="433">
        <f t="shared" si="15"/>
        <v>5.038800705467372</v>
      </c>
      <c r="I500" s="439"/>
    </row>
    <row r="501" spans="1:9" ht="13.5">
      <c r="A501" s="430">
        <v>2079903</v>
      </c>
      <c r="B501" s="431" t="s">
        <v>393</v>
      </c>
      <c r="C501" s="436">
        <v>300</v>
      </c>
      <c r="D501" s="436">
        <v>17613</v>
      </c>
      <c r="E501" s="436">
        <v>5295</v>
      </c>
      <c r="F501" s="433">
        <f t="shared" si="14"/>
        <v>17.65</v>
      </c>
      <c r="G501" s="433">
        <f t="shared" si="15"/>
        <v>0.30063021631749276</v>
      </c>
      <c r="I501" s="439"/>
    </row>
    <row r="502" spans="1:9" ht="13.5">
      <c r="A502" s="430">
        <v>2079999</v>
      </c>
      <c r="B502" s="431" t="s">
        <v>394</v>
      </c>
      <c r="C502" s="436">
        <v>104867</v>
      </c>
      <c r="D502" s="436">
        <v>73613</v>
      </c>
      <c r="E502" s="436">
        <v>115978</v>
      </c>
      <c r="F502" s="433">
        <f t="shared" si="14"/>
        <v>1.1059532550754765</v>
      </c>
      <c r="G502" s="433">
        <f t="shared" si="15"/>
        <v>1.5755097605042587</v>
      </c>
      <c r="I502" s="439"/>
    </row>
    <row r="503" spans="1:9" ht="13.5">
      <c r="A503" s="430">
        <v>208</v>
      </c>
      <c r="B503" s="431" t="s">
        <v>395</v>
      </c>
      <c r="C503" s="442">
        <v>6172238</v>
      </c>
      <c r="D503" s="442">
        <v>6789983</v>
      </c>
      <c r="E503" s="442">
        <v>5993711</v>
      </c>
      <c r="F503" s="433">
        <f t="shared" si="14"/>
        <v>0.9710758075109871</v>
      </c>
      <c r="G503" s="433">
        <f t="shared" si="15"/>
        <v>0.8827284250932587</v>
      </c>
      <c r="I503" s="439"/>
    </row>
    <row r="504" spans="1:9" ht="13.5">
      <c r="A504" s="430">
        <v>20801</v>
      </c>
      <c r="B504" s="431" t="s">
        <v>396</v>
      </c>
      <c r="C504" s="442">
        <v>242477</v>
      </c>
      <c r="D504" s="442">
        <v>301759</v>
      </c>
      <c r="E504" s="442">
        <v>296380</v>
      </c>
      <c r="F504" s="433">
        <f t="shared" si="14"/>
        <v>1.2223014966367944</v>
      </c>
      <c r="G504" s="433">
        <f t="shared" si="15"/>
        <v>0.9821745167501218</v>
      </c>
      <c r="I504" s="439"/>
    </row>
    <row r="505" spans="1:9" ht="13.5">
      <c r="A505" s="430">
        <v>2080101</v>
      </c>
      <c r="B505" s="431" t="s">
        <v>64</v>
      </c>
      <c r="C505" s="436">
        <v>107014</v>
      </c>
      <c r="D505" s="436">
        <v>112419</v>
      </c>
      <c r="E505" s="436">
        <v>144898</v>
      </c>
      <c r="F505" s="433">
        <f t="shared" si="14"/>
        <v>1.3540097557328947</v>
      </c>
      <c r="G505" s="433">
        <f t="shared" si="15"/>
        <v>1.2889102375932895</v>
      </c>
      <c r="I505" s="439"/>
    </row>
    <row r="506" spans="1:9" ht="13.5">
      <c r="A506" s="430">
        <v>2080102</v>
      </c>
      <c r="B506" s="431" t="s">
        <v>65</v>
      </c>
      <c r="C506" s="436">
        <v>19970</v>
      </c>
      <c r="D506" s="436">
        <v>14959</v>
      </c>
      <c r="E506" s="436">
        <v>29023</v>
      </c>
      <c r="F506" s="433">
        <f t="shared" si="14"/>
        <v>1.4533299949924887</v>
      </c>
      <c r="G506" s="433">
        <f t="shared" si="15"/>
        <v>1.9401697974463534</v>
      </c>
      <c r="I506" s="439"/>
    </row>
    <row r="507" spans="1:9" ht="13.5">
      <c r="A507" s="430">
        <v>2080103</v>
      </c>
      <c r="B507" s="431" t="s">
        <v>66</v>
      </c>
      <c r="C507" s="436">
        <v>1402</v>
      </c>
      <c r="D507" s="436">
        <v>701</v>
      </c>
      <c r="E507" s="436">
        <v>1077</v>
      </c>
      <c r="F507" s="433">
        <f t="shared" si="14"/>
        <v>0.7681883024251069</v>
      </c>
      <c r="G507" s="433">
        <f t="shared" si="15"/>
        <v>1.5363766048502139</v>
      </c>
      <c r="I507" s="439"/>
    </row>
    <row r="508" spans="1:9" ht="13.5">
      <c r="A508" s="430">
        <v>2080104</v>
      </c>
      <c r="B508" s="431" t="s">
        <v>397</v>
      </c>
      <c r="C508" s="436">
        <v>4718</v>
      </c>
      <c r="D508" s="436">
        <v>4327</v>
      </c>
      <c r="E508" s="436">
        <v>4023</v>
      </c>
      <c r="F508" s="433">
        <f t="shared" si="14"/>
        <v>0.8526918185671895</v>
      </c>
      <c r="G508" s="433">
        <f t="shared" si="15"/>
        <v>0.9297434712271782</v>
      </c>
      <c r="I508" s="439"/>
    </row>
    <row r="509" spans="1:9" ht="13.5">
      <c r="A509" s="430">
        <v>2080105</v>
      </c>
      <c r="B509" s="431" t="s">
        <v>398</v>
      </c>
      <c r="C509" s="436">
        <v>608</v>
      </c>
      <c r="D509" s="436">
        <v>665</v>
      </c>
      <c r="E509" s="436">
        <v>792</v>
      </c>
      <c r="F509" s="433">
        <f t="shared" si="14"/>
        <v>1.3026315789473684</v>
      </c>
      <c r="G509" s="433">
        <f t="shared" si="15"/>
        <v>1.1909774436090226</v>
      </c>
      <c r="I509" s="439"/>
    </row>
    <row r="510" spans="1:9" ht="13.5">
      <c r="A510" s="430">
        <v>2080106</v>
      </c>
      <c r="B510" s="431" t="s">
        <v>399</v>
      </c>
      <c r="C510" s="436">
        <v>693</v>
      </c>
      <c r="D510" s="436">
        <v>871</v>
      </c>
      <c r="E510" s="436">
        <v>706</v>
      </c>
      <c r="F510" s="433">
        <f t="shared" si="14"/>
        <v>1.0187590187590188</v>
      </c>
      <c r="G510" s="433">
        <f t="shared" si="15"/>
        <v>0.8105625717566016</v>
      </c>
      <c r="I510" s="439"/>
    </row>
    <row r="511" spans="1:9" ht="13.5">
      <c r="A511" s="430">
        <v>2080107</v>
      </c>
      <c r="B511" s="431" t="s">
        <v>400</v>
      </c>
      <c r="C511" s="436">
        <v>721</v>
      </c>
      <c r="D511" s="436">
        <v>747</v>
      </c>
      <c r="E511" s="436">
        <v>2611</v>
      </c>
      <c r="F511" s="433">
        <f t="shared" si="14"/>
        <v>3.621359223300971</v>
      </c>
      <c r="G511" s="433">
        <f t="shared" si="15"/>
        <v>3.495314591700134</v>
      </c>
      <c r="I511" s="439"/>
    </row>
    <row r="512" spans="1:9" ht="13.5">
      <c r="A512" s="430">
        <v>2080108</v>
      </c>
      <c r="B512" s="431" t="s">
        <v>105</v>
      </c>
      <c r="C512" s="436">
        <v>537</v>
      </c>
      <c r="D512" s="436">
        <v>429</v>
      </c>
      <c r="E512" s="436">
        <v>3483</v>
      </c>
      <c r="F512" s="433">
        <f t="shared" si="14"/>
        <v>6.4860335195530725</v>
      </c>
      <c r="G512" s="433">
        <f t="shared" si="15"/>
        <v>8.118881118881118</v>
      </c>
      <c r="I512" s="439"/>
    </row>
    <row r="513" spans="1:9" ht="13.5">
      <c r="A513" s="430">
        <v>2080109</v>
      </c>
      <c r="B513" s="431" t="s">
        <v>401</v>
      </c>
      <c r="C513" s="436">
        <v>39374</v>
      </c>
      <c r="D513" s="436">
        <v>28695</v>
      </c>
      <c r="E513" s="436">
        <v>23331</v>
      </c>
      <c r="F513" s="433">
        <f t="shared" si="14"/>
        <v>0.5925483821811348</v>
      </c>
      <c r="G513" s="433">
        <f t="shared" si="15"/>
        <v>0.8130684788290643</v>
      </c>
      <c r="I513" s="439"/>
    </row>
    <row r="514" spans="1:9" ht="13.5">
      <c r="A514" s="430">
        <v>2080110</v>
      </c>
      <c r="B514" s="431" t="s">
        <v>402</v>
      </c>
      <c r="C514" s="436">
        <v>0</v>
      </c>
      <c r="D514" s="436">
        <v>4</v>
      </c>
      <c r="E514" s="436">
        <v>429</v>
      </c>
      <c r="F514" s="433" t="e">
        <f t="shared" si="14"/>
        <v>#DIV/0!</v>
      </c>
      <c r="G514" s="433">
        <f t="shared" si="15"/>
        <v>107.25</v>
      </c>
      <c r="I514" s="439"/>
    </row>
    <row r="515" spans="1:9" ht="13.5">
      <c r="A515" s="430">
        <v>2080111</v>
      </c>
      <c r="B515" s="431" t="s">
        <v>403</v>
      </c>
      <c r="C515" s="436">
        <v>3990</v>
      </c>
      <c r="D515" s="436">
        <v>4810</v>
      </c>
      <c r="E515" s="436">
        <v>3693</v>
      </c>
      <c r="F515" s="433">
        <f t="shared" si="14"/>
        <v>0.9255639097744361</v>
      </c>
      <c r="G515" s="433">
        <f t="shared" si="15"/>
        <v>0.7677754677754678</v>
      </c>
      <c r="I515" s="439"/>
    </row>
    <row r="516" spans="1:9" ht="13.5">
      <c r="A516" s="430">
        <v>2080112</v>
      </c>
      <c r="B516" s="431" t="s">
        <v>404</v>
      </c>
      <c r="C516" s="436">
        <v>440</v>
      </c>
      <c r="D516" s="436">
        <v>151</v>
      </c>
      <c r="E516" s="436">
        <v>70</v>
      </c>
      <c r="F516" s="433">
        <f t="shared" si="14"/>
        <v>0.1590909090909091</v>
      </c>
      <c r="G516" s="433">
        <f t="shared" si="15"/>
        <v>0.46357615894039733</v>
      </c>
      <c r="I516" s="439"/>
    </row>
    <row r="517" spans="1:9" ht="13.5">
      <c r="A517" s="430">
        <v>2080113</v>
      </c>
      <c r="B517" s="431" t="s">
        <v>405</v>
      </c>
      <c r="C517" s="436">
        <v>0</v>
      </c>
      <c r="D517" s="436">
        <v>0</v>
      </c>
      <c r="E517" s="436">
        <v>0</v>
      </c>
      <c r="F517" s="433" t="e">
        <f t="shared" si="14"/>
        <v>#DIV/0!</v>
      </c>
      <c r="G517" s="433" t="e">
        <f t="shared" si="15"/>
        <v>#DIV/0!</v>
      </c>
      <c r="I517" s="439"/>
    </row>
    <row r="518" spans="1:9" ht="13.5">
      <c r="A518" s="430">
        <v>2080114</v>
      </c>
      <c r="B518" s="431" t="s">
        <v>406</v>
      </c>
      <c r="C518" s="436">
        <v>0</v>
      </c>
      <c r="D518" s="436">
        <v>4</v>
      </c>
      <c r="E518" s="436">
        <v>0</v>
      </c>
      <c r="F518" s="433" t="e">
        <f t="shared" si="14"/>
        <v>#DIV/0!</v>
      </c>
      <c r="G518" s="433">
        <f t="shared" si="15"/>
        <v>0</v>
      </c>
      <c r="I518" s="439"/>
    </row>
    <row r="519" spans="1:9" ht="13.5">
      <c r="A519" s="430">
        <v>2080115</v>
      </c>
      <c r="B519" s="431" t="s">
        <v>407</v>
      </c>
      <c r="C519" s="436">
        <v>580</v>
      </c>
      <c r="D519" s="436">
        <v>585</v>
      </c>
      <c r="E519" s="436">
        <v>535</v>
      </c>
      <c r="F519" s="433">
        <f aca="true" t="shared" si="16" ref="F519:F582">E519/C519</f>
        <v>0.9224137931034483</v>
      </c>
      <c r="G519" s="433">
        <f aca="true" t="shared" si="17" ref="G519:G582">E519/D519</f>
        <v>0.9145299145299145</v>
      </c>
      <c r="I519" s="439"/>
    </row>
    <row r="520" spans="1:9" ht="13.5">
      <c r="A520" s="430">
        <v>2080116</v>
      </c>
      <c r="B520" s="431" t="s">
        <v>408</v>
      </c>
      <c r="C520" s="436">
        <v>90</v>
      </c>
      <c r="D520" s="436">
        <v>169</v>
      </c>
      <c r="E520" s="436">
        <v>60</v>
      </c>
      <c r="F520" s="433">
        <f t="shared" si="16"/>
        <v>0.6666666666666666</v>
      </c>
      <c r="G520" s="433">
        <f t="shared" si="17"/>
        <v>0.35502958579881655</v>
      </c>
      <c r="I520" s="439"/>
    </row>
    <row r="521" spans="1:9" ht="13.5">
      <c r="A521" s="430">
        <v>2080150</v>
      </c>
      <c r="B521" s="431" t="s">
        <v>73</v>
      </c>
      <c r="C521" s="436">
        <v>9893</v>
      </c>
      <c r="D521" s="436">
        <v>24336</v>
      </c>
      <c r="E521" s="436">
        <v>15778</v>
      </c>
      <c r="F521" s="433">
        <f t="shared" si="16"/>
        <v>1.5948650561002728</v>
      </c>
      <c r="G521" s="433">
        <f t="shared" si="17"/>
        <v>0.6483399079552926</v>
      </c>
      <c r="I521" s="439"/>
    </row>
    <row r="522" spans="1:9" ht="13.5">
      <c r="A522" s="430">
        <v>2080199</v>
      </c>
      <c r="B522" s="431" t="s">
        <v>409</v>
      </c>
      <c r="C522" s="436">
        <v>52447</v>
      </c>
      <c r="D522" s="436">
        <v>107887</v>
      </c>
      <c r="E522" s="436">
        <v>65871</v>
      </c>
      <c r="F522" s="433">
        <f t="shared" si="16"/>
        <v>1.2559536293782294</v>
      </c>
      <c r="G522" s="433">
        <f t="shared" si="17"/>
        <v>0.610555488613086</v>
      </c>
      <c r="I522" s="439"/>
    </row>
    <row r="523" spans="1:9" ht="13.5">
      <c r="A523" s="430">
        <v>20802</v>
      </c>
      <c r="B523" s="431" t="s">
        <v>410</v>
      </c>
      <c r="C523" s="442">
        <v>453561</v>
      </c>
      <c r="D523" s="442">
        <v>228122</v>
      </c>
      <c r="E523" s="442">
        <v>206435</v>
      </c>
      <c r="F523" s="433">
        <f t="shared" si="16"/>
        <v>0.45514274816397354</v>
      </c>
      <c r="G523" s="433">
        <f t="shared" si="17"/>
        <v>0.904932448426719</v>
      </c>
      <c r="I523" s="439"/>
    </row>
    <row r="524" spans="1:9" ht="13.5">
      <c r="A524" s="430">
        <v>2080201</v>
      </c>
      <c r="B524" s="431" t="s">
        <v>64</v>
      </c>
      <c r="C524" s="436">
        <v>38632</v>
      </c>
      <c r="D524" s="436">
        <v>40463</v>
      </c>
      <c r="E524" s="436">
        <v>41290</v>
      </c>
      <c r="F524" s="433">
        <f t="shared" si="16"/>
        <v>1.0688030648167322</v>
      </c>
      <c r="G524" s="433">
        <f t="shared" si="17"/>
        <v>1.0204384252279861</v>
      </c>
      <c r="I524" s="439"/>
    </row>
    <row r="525" spans="1:9" ht="13.5">
      <c r="A525" s="430">
        <v>2080202</v>
      </c>
      <c r="B525" s="431" t="s">
        <v>65</v>
      </c>
      <c r="C525" s="436">
        <v>12934</v>
      </c>
      <c r="D525" s="436">
        <v>3668</v>
      </c>
      <c r="E525" s="436">
        <v>1398</v>
      </c>
      <c r="F525" s="433">
        <f t="shared" si="16"/>
        <v>0.10808721199938147</v>
      </c>
      <c r="G525" s="433">
        <f t="shared" si="17"/>
        <v>0.38113413304252997</v>
      </c>
      <c r="I525" s="439"/>
    </row>
    <row r="526" spans="1:9" ht="13.5">
      <c r="A526" s="430">
        <v>2080203</v>
      </c>
      <c r="B526" s="431" t="s">
        <v>66</v>
      </c>
      <c r="C526" s="436">
        <v>1927</v>
      </c>
      <c r="D526" s="436">
        <v>2142</v>
      </c>
      <c r="E526" s="436">
        <v>1823</v>
      </c>
      <c r="F526" s="433">
        <f t="shared" si="16"/>
        <v>0.9460300985988583</v>
      </c>
      <c r="G526" s="433">
        <f t="shared" si="17"/>
        <v>0.8510737628384687</v>
      </c>
      <c r="I526" s="439"/>
    </row>
    <row r="527" spans="1:9" ht="13.5">
      <c r="A527" s="430">
        <v>2080206</v>
      </c>
      <c r="B527" s="431" t="s">
        <v>411</v>
      </c>
      <c r="C527" s="436">
        <v>985</v>
      </c>
      <c r="D527" s="436">
        <v>978</v>
      </c>
      <c r="E527" s="436">
        <v>78</v>
      </c>
      <c r="F527" s="433">
        <f t="shared" si="16"/>
        <v>0.07918781725888324</v>
      </c>
      <c r="G527" s="433">
        <f t="shared" si="17"/>
        <v>0.07975460122699386</v>
      </c>
      <c r="I527" s="439"/>
    </row>
    <row r="528" spans="1:9" ht="13.5">
      <c r="A528" s="430">
        <v>2080207</v>
      </c>
      <c r="B528" s="431" t="s">
        <v>412</v>
      </c>
      <c r="C528" s="436">
        <v>365</v>
      </c>
      <c r="D528" s="436">
        <v>579</v>
      </c>
      <c r="E528" s="436">
        <v>2396</v>
      </c>
      <c r="F528" s="433">
        <f t="shared" si="16"/>
        <v>6.564383561643836</v>
      </c>
      <c r="G528" s="433">
        <f t="shared" si="17"/>
        <v>4.138169257340242</v>
      </c>
      <c r="I528" s="439"/>
    </row>
    <row r="529" spans="1:9" ht="13.5">
      <c r="A529" s="430">
        <v>2080208</v>
      </c>
      <c r="B529" s="431" t="s">
        <v>413</v>
      </c>
      <c r="C529" s="436">
        <v>180906</v>
      </c>
      <c r="D529" s="436">
        <v>155212</v>
      </c>
      <c r="E529" s="436">
        <v>143360</v>
      </c>
      <c r="F529" s="433">
        <f t="shared" si="16"/>
        <v>0.7924557505002598</v>
      </c>
      <c r="G529" s="433">
        <f t="shared" si="17"/>
        <v>0.9236399247480865</v>
      </c>
      <c r="I529" s="439"/>
    </row>
    <row r="530" spans="1:9" ht="13.5">
      <c r="A530" s="430">
        <v>2080299</v>
      </c>
      <c r="B530" s="431" t="s">
        <v>414</v>
      </c>
      <c r="C530" s="436">
        <v>217812</v>
      </c>
      <c r="D530" s="436">
        <v>25080</v>
      </c>
      <c r="E530" s="436">
        <v>16090</v>
      </c>
      <c r="F530" s="433">
        <f t="shared" si="16"/>
        <v>0.07387104475419169</v>
      </c>
      <c r="G530" s="433">
        <f t="shared" si="17"/>
        <v>0.6415470494417863</v>
      </c>
      <c r="I530" s="439"/>
    </row>
    <row r="531" spans="1:9" ht="13.5">
      <c r="A531" s="430">
        <v>20804</v>
      </c>
      <c r="B531" s="431" t="s">
        <v>415</v>
      </c>
      <c r="C531" s="435">
        <v>0</v>
      </c>
      <c r="D531" s="435">
        <v>0</v>
      </c>
      <c r="E531" s="435">
        <v>0</v>
      </c>
      <c r="F531" s="433" t="e">
        <f t="shared" si="16"/>
        <v>#DIV/0!</v>
      </c>
      <c r="G531" s="433" t="e">
        <f t="shared" si="17"/>
        <v>#DIV/0!</v>
      </c>
      <c r="I531" s="439"/>
    </row>
    <row r="532" spans="1:9" ht="13.5">
      <c r="A532" s="430">
        <v>2080402</v>
      </c>
      <c r="B532" s="431" t="s">
        <v>416</v>
      </c>
      <c r="C532" s="435">
        <v>0</v>
      </c>
      <c r="D532" s="435">
        <v>0</v>
      </c>
      <c r="E532" s="435">
        <v>0</v>
      </c>
      <c r="F532" s="433" t="e">
        <f t="shared" si="16"/>
        <v>#DIV/0!</v>
      </c>
      <c r="G532" s="433" t="e">
        <f t="shared" si="17"/>
        <v>#DIV/0!</v>
      </c>
      <c r="I532" s="439"/>
    </row>
    <row r="533" spans="1:9" ht="13.5">
      <c r="A533" s="430">
        <v>20805</v>
      </c>
      <c r="B533" s="431" t="s">
        <v>417</v>
      </c>
      <c r="C533" s="442">
        <v>2440852</v>
      </c>
      <c r="D533" s="442">
        <v>2780092</v>
      </c>
      <c r="E533" s="442">
        <v>2290795</v>
      </c>
      <c r="F533" s="433">
        <f t="shared" si="16"/>
        <v>0.9385226961733034</v>
      </c>
      <c r="G533" s="433">
        <f t="shared" si="17"/>
        <v>0.8239997093621362</v>
      </c>
      <c r="I533" s="439"/>
    </row>
    <row r="534" spans="1:9" ht="13.5">
      <c r="A534" s="430">
        <v>2080501</v>
      </c>
      <c r="B534" s="431" t="s">
        <v>418</v>
      </c>
      <c r="C534" s="436">
        <v>107745</v>
      </c>
      <c r="D534" s="436">
        <v>107287</v>
      </c>
      <c r="E534" s="436">
        <v>123442</v>
      </c>
      <c r="F534" s="433">
        <f t="shared" si="16"/>
        <v>1.1456865747830525</v>
      </c>
      <c r="G534" s="433">
        <f t="shared" si="17"/>
        <v>1.1505774231733574</v>
      </c>
      <c r="I534" s="439"/>
    </row>
    <row r="535" spans="1:9" ht="13.5">
      <c r="A535" s="430">
        <v>2080502</v>
      </c>
      <c r="B535" s="431" t="s">
        <v>419</v>
      </c>
      <c r="C535" s="436">
        <v>72972</v>
      </c>
      <c r="D535" s="436">
        <v>78117</v>
      </c>
      <c r="E535" s="436">
        <v>86821</v>
      </c>
      <c r="F535" s="433">
        <f t="shared" si="16"/>
        <v>1.1897851230609</v>
      </c>
      <c r="G535" s="433">
        <f t="shared" si="17"/>
        <v>1.1114226096752307</v>
      </c>
      <c r="I535" s="439"/>
    </row>
    <row r="536" spans="1:9" ht="13.5">
      <c r="A536" s="430">
        <v>2080503</v>
      </c>
      <c r="B536" s="431" t="s">
        <v>420</v>
      </c>
      <c r="C536" s="436">
        <v>17170</v>
      </c>
      <c r="D536" s="436">
        <v>12492</v>
      </c>
      <c r="E536" s="436">
        <v>10906</v>
      </c>
      <c r="F536" s="433">
        <f t="shared" si="16"/>
        <v>0.6351776354105999</v>
      </c>
      <c r="G536" s="433">
        <f t="shared" si="17"/>
        <v>0.8730387447966699</v>
      </c>
      <c r="I536" s="439"/>
    </row>
    <row r="537" spans="1:9" ht="13.5">
      <c r="A537" s="430">
        <v>2080505</v>
      </c>
      <c r="B537" s="431" t="s">
        <v>421</v>
      </c>
      <c r="C537" s="436">
        <v>1151584</v>
      </c>
      <c r="D537" s="436">
        <v>1064468</v>
      </c>
      <c r="E537" s="436">
        <v>1094318</v>
      </c>
      <c r="F537" s="433">
        <f t="shared" si="16"/>
        <v>0.950271973212549</v>
      </c>
      <c r="G537" s="433">
        <f t="shared" si="17"/>
        <v>1.028042176937212</v>
      </c>
      <c r="I537" s="439"/>
    </row>
    <row r="538" spans="1:9" ht="13.5">
      <c r="A538" s="430">
        <v>2080506</v>
      </c>
      <c r="B538" s="431" t="s">
        <v>422</v>
      </c>
      <c r="C538" s="436">
        <v>138370</v>
      </c>
      <c r="D538" s="436">
        <v>132654</v>
      </c>
      <c r="E538" s="436">
        <v>163672</v>
      </c>
      <c r="F538" s="433">
        <f t="shared" si="16"/>
        <v>1.1828575558285757</v>
      </c>
      <c r="G538" s="433">
        <f t="shared" si="17"/>
        <v>1.2338263452289415</v>
      </c>
      <c r="I538" s="439"/>
    </row>
    <row r="539" spans="1:9" ht="13.5">
      <c r="A539" s="430">
        <v>2080507</v>
      </c>
      <c r="B539" s="431" t="s">
        <v>423</v>
      </c>
      <c r="C539" s="436">
        <v>945198</v>
      </c>
      <c r="D539" s="436">
        <v>1346329</v>
      </c>
      <c r="E539" s="436">
        <v>799446</v>
      </c>
      <c r="F539" s="433">
        <f t="shared" si="16"/>
        <v>0.8457973884836828</v>
      </c>
      <c r="G539" s="433">
        <f t="shared" si="17"/>
        <v>0.5937969099677716</v>
      </c>
      <c r="I539" s="439"/>
    </row>
    <row r="540" spans="1:9" ht="13.5">
      <c r="A540" s="430">
        <v>2080508</v>
      </c>
      <c r="B540" s="431" t="s">
        <v>424</v>
      </c>
      <c r="C540" s="436">
        <v>3072</v>
      </c>
      <c r="D540" s="436">
        <v>33920</v>
      </c>
      <c r="E540" s="436">
        <v>7075</v>
      </c>
      <c r="F540" s="433">
        <f t="shared" si="16"/>
        <v>2.3030598958333335</v>
      </c>
      <c r="G540" s="433">
        <f t="shared" si="17"/>
        <v>0.20857900943396226</v>
      </c>
      <c r="I540" s="439"/>
    </row>
    <row r="541" spans="1:9" ht="13.5">
      <c r="A541" s="430">
        <v>2080599</v>
      </c>
      <c r="B541" s="431" t="s">
        <v>425</v>
      </c>
      <c r="C541" s="436">
        <v>4741</v>
      </c>
      <c r="D541" s="436">
        <v>4825</v>
      </c>
      <c r="E541" s="436">
        <v>5115</v>
      </c>
      <c r="F541" s="433">
        <f t="shared" si="16"/>
        <v>1.0788863109048723</v>
      </c>
      <c r="G541" s="433">
        <f t="shared" si="17"/>
        <v>1.060103626943005</v>
      </c>
      <c r="I541" s="439"/>
    </row>
    <row r="542" spans="1:9" ht="13.5">
      <c r="A542" s="430">
        <v>20806</v>
      </c>
      <c r="B542" s="431" t="s">
        <v>426</v>
      </c>
      <c r="C542" s="442">
        <v>53428</v>
      </c>
      <c r="D542" s="442">
        <v>27613</v>
      </c>
      <c r="E542" s="442">
        <v>50997</v>
      </c>
      <c r="F542" s="433">
        <f t="shared" si="16"/>
        <v>0.9544995133637793</v>
      </c>
      <c r="G542" s="433">
        <f t="shared" si="17"/>
        <v>1.8468474993662405</v>
      </c>
      <c r="I542" s="439"/>
    </row>
    <row r="543" spans="1:9" ht="13.5">
      <c r="A543" s="430">
        <v>2080601</v>
      </c>
      <c r="B543" s="431" t="s">
        <v>427</v>
      </c>
      <c r="C543" s="436">
        <v>1948</v>
      </c>
      <c r="D543" s="436">
        <v>1894</v>
      </c>
      <c r="E543" s="436">
        <v>1680</v>
      </c>
      <c r="F543" s="433">
        <f t="shared" si="16"/>
        <v>0.8624229979466119</v>
      </c>
      <c r="G543" s="433">
        <f t="shared" si="17"/>
        <v>0.8870116156282999</v>
      </c>
      <c r="I543" s="439"/>
    </row>
    <row r="544" spans="1:9" ht="13.5">
      <c r="A544" s="430">
        <v>2080602</v>
      </c>
      <c r="B544" s="431" t="s">
        <v>428</v>
      </c>
      <c r="C544" s="436">
        <v>10</v>
      </c>
      <c r="D544" s="436">
        <v>0</v>
      </c>
      <c r="E544" s="436">
        <v>0</v>
      </c>
      <c r="F544" s="433">
        <f t="shared" si="16"/>
        <v>0</v>
      </c>
      <c r="G544" s="433" t="e">
        <f t="shared" si="17"/>
        <v>#DIV/0!</v>
      </c>
      <c r="I544" s="439"/>
    </row>
    <row r="545" spans="1:9" ht="13.5">
      <c r="A545" s="430">
        <v>2080699</v>
      </c>
      <c r="B545" s="431" t="s">
        <v>429</v>
      </c>
      <c r="C545" s="436">
        <v>51470</v>
      </c>
      <c r="D545" s="436">
        <v>25719</v>
      </c>
      <c r="E545" s="436">
        <v>49317</v>
      </c>
      <c r="F545" s="433">
        <f t="shared" si="16"/>
        <v>0.9581698076549446</v>
      </c>
      <c r="G545" s="433">
        <f t="shared" si="17"/>
        <v>1.9175317858392629</v>
      </c>
      <c r="I545" s="439"/>
    </row>
    <row r="546" spans="1:9" ht="13.5">
      <c r="A546" s="430">
        <v>20807</v>
      </c>
      <c r="B546" s="431" t="s">
        <v>430</v>
      </c>
      <c r="C546" s="442">
        <v>284362</v>
      </c>
      <c r="D546" s="442">
        <v>352729</v>
      </c>
      <c r="E546" s="442">
        <v>215794</v>
      </c>
      <c r="F546" s="433">
        <f t="shared" si="16"/>
        <v>0.7588707351896526</v>
      </c>
      <c r="G546" s="433">
        <f t="shared" si="17"/>
        <v>0.6117841175520017</v>
      </c>
      <c r="I546" s="439"/>
    </row>
    <row r="547" spans="1:9" ht="13.5">
      <c r="A547" s="430">
        <v>2080701</v>
      </c>
      <c r="B547" s="431" t="s">
        <v>431</v>
      </c>
      <c r="C547" s="436">
        <v>2399</v>
      </c>
      <c r="D547" s="436">
        <v>1266</v>
      </c>
      <c r="E547" s="436">
        <v>1937</v>
      </c>
      <c r="F547" s="433">
        <f t="shared" si="16"/>
        <v>0.8074197582325969</v>
      </c>
      <c r="G547" s="433">
        <f t="shared" si="17"/>
        <v>1.5300157977883095</v>
      </c>
      <c r="I547" s="439"/>
    </row>
    <row r="548" spans="1:9" ht="13.5">
      <c r="A548" s="430">
        <v>2080702</v>
      </c>
      <c r="B548" s="431" t="s">
        <v>432</v>
      </c>
      <c r="C548" s="436">
        <v>1727</v>
      </c>
      <c r="D548" s="436">
        <v>5807</v>
      </c>
      <c r="E548" s="436">
        <v>6196</v>
      </c>
      <c r="F548" s="433">
        <f t="shared" si="16"/>
        <v>3.5877243775332945</v>
      </c>
      <c r="G548" s="433">
        <f t="shared" si="17"/>
        <v>1.0669881177888756</v>
      </c>
      <c r="I548" s="439"/>
    </row>
    <row r="549" spans="1:9" ht="13.5">
      <c r="A549" s="430">
        <v>2080704</v>
      </c>
      <c r="B549" s="431" t="s">
        <v>433</v>
      </c>
      <c r="C549" s="436">
        <v>14242</v>
      </c>
      <c r="D549" s="436">
        <v>49275</v>
      </c>
      <c r="E549" s="436">
        <v>17497</v>
      </c>
      <c r="F549" s="433">
        <f t="shared" si="16"/>
        <v>1.228549361044797</v>
      </c>
      <c r="G549" s="433">
        <f t="shared" si="17"/>
        <v>0.35508878741755456</v>
      </c>
      <c r="I549" s="439"/>
    </row>
    <row r="550" spans="1:9" ht="13.5">
      <c r="A550" s="430">
        <v>2080705</v>
      </c>
      <c r="B550" s="431" t="s">
        <v>434</v>
      </c>
      <c r="C550" s="436">
        <v>102786</v>
      </c>
      <c r="D550" s="436">
        <v>89814</v>
      </c>
      <c r="E550" s="436">
        <v>66226</v>
      </c>
      <c r="F550" s="433">
        <f t="shared" si="16"/>
        <v>0.6443095363181757</v>
      </c>
      <c r="G550" s="433">
        <f t="shared" si="17"/>
        <v>0.7373683390117354</v>
      </c>
      <c r="I550" s="439"/>
    </row>
    <row r="551" spans="1:9" ht="13.5">
      <c r="A551" s="430">
        <v>2080709</v>
      </c>
      <c r="B551" s="431" t="s">
        <v>435</v>
      </c>
      <c r="C551" s="436">
        <v>1892</v>
      </c>
      <c r="D551" s="436">
        <v>117</v>
      </c>
      <c r="E551" s="436">
        <v>1952</v>
      </c>
      <c r="F551" s="433">
        <f t="shared" si="16"/>
        <v>1.0317124735729386</v>
      </c>
      <c r="G551" s="433">
        <f t="shared" si="17"/>
        <v>16.683760683760685</v>
      </c>
      <c r="I551" s="439"/>
    </row>
    <row r="552" spans="1:9" ht="13.5">
      <c r="A552" s="430">
        <v>2080711</v>
      </c>
      <c r="B552" s="431" t="s">
        <v>436</v>
      </c>
      <c r="C552" s="436">
        <v>590</v>
      </c>
      <c r="D552" s="436">
        <v>1384</v>
      </c>
      <c r="E552" s="436">
        <v>892</v>
      </c>
      <c r="F552" s="433">
        <f t="shared" si="16"/>
        <v>1.511864406779661</v>
      </c>
      <c r="G552" s="433">
        <f t="shared" si="17"/>
        <v>0.6445086705202312</v>
      </c>
      <c r="I552" s="439"/>
    </row>
    <row r="553" spans="1:9" ht="13.5">
      <c r="A553" s="430">
        <v>2080712</v>
      </c>
      <c r="B553" s="431" t="s">
        <v>437</v>
      </c>
      <c r="C553" s="436">
        <v>26</v>
      </c>
      <c r="D553" s="436">
        <v>1433</v>
      </c>
      <c r="E553" s="436">
        <v>290</v>
      </c>
      <c r="F553" s="433">
        <f t="shared" si="16"/>
        <v>11.153846153846153</v>
      </c>
      <c r="G553" s="433">
        <f t="shared" si="17"/>
        <v>0.20237264480111655</v>
      </c>
      <c r="I553" s="439"/>
    </row>
    <row r="554" spans="1:9" ht="13.5">
      <c r="A554" s="430">
        <v>2080713</v>
      </c>
      <c r="B554" s="431" t="s">
        <v>438</v>
      </c>
      <c r="C554" s="436">
        <v>2560</v>
      </c>
      <c r="D554" s="436">
        <v>1170</v>
      </c>
      <c r="E554" s="436">
        <v>872</v>
      </c>
      <c r="F554" s="433">
        <f t="shared" si="16"/>
        <v>0.340625</v>
      </c>
      <c r="G554" s="433">
        <f t="shared" si="17"/>
        <v>0.7452991452991453</v>
      </c>
      <c r="I554" s="439"/>
    </row>
    <row r="555" spans="1:9" ht="13.5">
      <c r="A555" s="430">
        <v>2080799</v>
      </c>
      <c r="B555" s="431" t="s">
        <v>439</v>
      </c>
      <c r="C555" s="436">
        <v>158140</v>
      </c>
      <c r="D555" s="436">
        <v>202463</v>
      </c>
      <c r="E555" s="436">
        <v>119932</v>
      </c>
      <c r="F555" s="433">
        <f t="shared" si="16"/>
        <v>0.758391298849121</v>
      </c>
      <c r="G555" s="433">
        <f t="shared" si="17"/>
        <v>0.5923650247205662</v>
      </c>
      <c r="I555" s="439"/>
    </row>
    <row r="556" spans="1:9" ht="13.5">
      <c r="A556" s="430">
        <v>20808</v>
      </c>
      <c r="B556" s="431" t="s">
        <v>440</v>
      </c>
      <c r="C556" s="442">
        <v>58698</v>
      </c>
      <c r="D556" s="442">
        <v>87585</v>
      </c>
      <c r="E556" s="442">
        <v>98049</v>
      </c>
      <c r="F556" s="433">
        <f t="shared" si="16"/>
        <v>1.670397628539303</v>
      </c>
      <c r="G556" s="433">
        <f t="shared" si="17"/>
        <v>1.1194725124165097</v>
      </c>
      <c r="I556" s="439"/>
    </row>
    <row r="557" spans="1:9" ht="13.5">
      <c r="A557" s="430">
        <v>2080801</v>
      </c>
      <c r="B557" s="431" t="s">
        <v>441</v>
      </c>
      <c r="C557" s="436">
        <v>15679</v>
      </c>
      <c r="D557" s="436">
        <v>26933</v>
      </c>
      <c r="E557" s="436">
        <v>57668</v>
      </c>
      <c r="F557" s="433">
        <f t="shared" si="16"/>
        <v>3.678040691370623</v>
      </c>
      <c r="G557" s="433">
        <f t="shared" si="17"/>
        <v>2.1411651134296217</v>
      </c>
      <c r="I557" s="439"/>
    </row>
    <row r="558" spans="1:9" ht="13.5">
      <c r="A558" s="430">
        <v>2080802</v>
      </c>
      <c r="B558" s="431" t="s">
        <v>442</v>
      </c>
      <c r="C558" s="436">
        <v>29512</v>
      </c>
      <c r="D558" s="436">
        <v>41680</v>
      </c>
      <c r="E558" s="436">
        <v>13029</v>
      </c>
      <c r="F558" s="433">
        <f t="shared" si="16"/>
        <v>0.4414814312821903</v>
      </c>
      <c r="G558" s="433">
        <f t="shared" si="17"/>
        <v>0.31259596928982725</v>
      </c>
      <c r="I558" s="439"/>
    </row>
    <row r="559" spans="1:9" ht="13.5">
      <c r="A559" s="430">
        <v>2080803</v>
      </c>
      <c r="B559" s="431" t="s">
        <v>443</v>
      </c>
      <c r="C559" s="436">
        <v>469</v>
      </c>
      <c r="D559" s="436">
        <v>257</v>
      </c>
      <c r="E559" s="436">
        <v>620</v>
      </c>
      <c r="F559" s="433">
        <f t="shared" si="16"/>
        <v>1.3219616204690832</v>
      </c>
      <c r="G559" s="433">
        <f t="shared" si="17"/>
        <v>2.412451361867704</v>
      </c>
      <c r="I559" s="439"/>
    </row>
    <row r="560" spans="1:9" ht="13.5">
      <c r="A560" s="430">
        <v>2080805</v>
      </c>
      <c r="B560" s="431" t="s">
        <v>444</v>
      </c>
      <c r="C560" s="436">
        <v>3329</v>
      </c>
      <c r="D560" s="436">
        <v>4112</v>
      </c>
      <c r="E560" s="436">
        <v>7636</v>
      </c>
      <c r="F560" s="433">
        <f t="shared" si="16"/>
        <v>2.293781916491439</v>
      </c>
      <c r="G560" s="433">
        <f t="shared" si="17"/>
        <v>1.8570038910505837</v>
      </c>
      <c r="I560" s="439"/>
    </row>
    <row r="561" spans="1:9" ht="13.5">
      <c r="A561" s="430">
        <v>2080806</v>
      </c>
      <c r="B561" s="431" t="s">
        <v>445</v>
      </c>
      <c r="C561" s="436">
        <v>353</v>
      </c>
      <c r="D561" s="436">
        <v>5719</v>
      </c>
      <c r="E561" s="436">
        <v>1962</v>
      </c>
      <c r="F561" s="433">
        <f t="shared" si="16"/>
        <v>5.558073654390935</v>
      </c>
      <c r="G561" s="433">
        <f t="shared" si="17"/>
        <v>0.34306696974995626</v>
      </c>
      <c r="I561" s="439"/>
    </row>
    <row r="562" spans="1:9" ht="13.5">
      <c r="A562" s="430">
        <v>2080807</v>
      </c>
      <c r="B562" s="431" t="s">
        <v>446</v>
      </c>
      <c r="C562" s="436"/>
      <c r="D562" s="436">
        <v>61</v>
      </c>
      <c r="E562" s="436">
        <v>244</v>
      </c>
      <c r="F562" s="433" t="e">
        <f t="shared" si="16"/>
        <v>#DIV/0!</v>
      </c>
      <c r="G562" s="433">
        <f t="shared" si="17"/>
        <v>4</v>
      </c>
      <c r="I562" s="439"/>
    </row>
    <row r="563" spans="1:9" ht="13.5">
      <c r="A563" s="430">
        <v>2080808</v>
      </c>
      <c r="B563" s="431" t="s">
        <v>447</v>
      </c>
      <c r="C563" s="436"/>
      <c r="D563" s="436">
        <v>1028</v>
      </c>
      <c r="E563" s="436">
        <v>76</v>
      </c>
      <c r="F563" s="433" t="e">
        <f t="shared" si="16"/>
        <v>#DIV/0!</v>
      </c>
      <c r="G563" s="433">
        <f t="shared" si="17"/>
        <v>0.07392996108949416</v>
      </c>
      <c r="I563" s="439"/>
    </row>
    <row r="564" spans="1:9" ht="13.5">
      <c r="A564" s="430">
        <v>2080899</v>
      </c>
      <c r="B564" s="431" t="s">
        <v>448</v>
      </c>
      <c r="C564" s="435">
        <v>9356</v>
      </c>
      <c r="D564" s="436">
        <v>7795</v>
      </c>
      <c r="E564" s="435">
        <v>16814</v>
      </c>
      <c r="F564" s="433">
        <f t="shared" si="16"/>
        <v>1.7971355280034202</v>
      </c>
      <c r="G564" s="433">
        <f t="shared" si="17"/>
        <v>2.1570237331622835</v>
      </c>
      <c r="I564" s="439"/>
    </row>
    <row r="565" spans="1:9" ht="13.5">
      <c r="A565" s="430">
        <v>20809</v>
      </c>
      <c r="B565" s="431" t="s">
        <v>449</v>
      </c>
      <c r="C565" s="447">
        <v>583619</v>
      </c>
      <c r="D565" s="447">
        <v>609448</v>
      </c>
      <c r="E565" s="447">
        <v>588699</v>
      </c>
      <c r="F565" s="433">
        <f t="shared" si="16"/>
        <v>1.0087043088042027</v>
      </c>
      <c r="G565" s="433">
        <f t="shared" si="17"/>
        <v>0.9659544374581589</v>
      </c>
      <c r="I565" s="439"/>
    </row>
    <row r="566" spans="1:9" ht="13.5">
      <c r="A566" s="430">
        <v>2080901</v>
      </c>
      <c r="B566" s="431" t="s">
        <v>450</v>
      </c>
      <c r="C566" s="448">
        <v>9242</v>
      </c>
      <c r="D566" s="448">
        <v>11689</v>
      </c>
      <c r="E566" s="448">
        <v>8343</v>
      </c>
      <c r="F566" s="433">
        <f t="shared" si="16"/>
        <v>0.9027266825362475</v>
      </c>
      <c r="G566" s="433">
        <f t="shared" si="17"/>
        <v>0.7137479681752075</v>
      </c>
      <c r="I566" s="439"/>
    </row>
    <row r="567" spans="1:9" ht="13.5">
      <c r="A567" s="430">
        <v>2080902</v>
      </c>
      <c r="B567" s="431" t="s">
        <v>451</v>
      </c>
      <c r="C567" s="448">
        <v>115450</v>
      </c>
      <c r="D567" s="448">
        <v>148527</v>
      </c>
      <c r="E567" s="448">
        <v>112361</v>
      </c>
      <c r="F567" s="433">
        <f t="shared" si="16"/>
        <v>0.9732438284971849</v>
      </c>
      <c r="G567" s="433">
        <f t="shared" si="17"/>
        <v>0.7565021847879511</v>
      </c>
      <c r="I567" s="439"/>
    </row>
    <row r="568" spans="1:9" ht="13.5">
      <c r="A568" s="430">
        <v>2080903</v>
      </c>
      <c r="B568" s="431" t="s">
        <v>452</v>
      </c>
      <c r="C568" s="448">
        <v>3510</v>
      </c>
      <c r="D568" s="448">
        <v>4514</v>
      </c>
      <c r="E568" s="448">
        <v>9695</v>
      </c>
      <c r="F568" s="433">
        <f t="shared" si="16"/>
        <v>2.762108262108262</v>
      </c>
      <c r="G568" s="433">
        <f t="shared" si="17"/>
        <v>2.1477625166149754</v>
      </c>
      <c r="I568" s="439"/>
    </row>
    <row r="569" spans="1:9" ht="13.5">
      <c r="A569" s="430">
        <v>2080904</v>
      </c>
      <c r="B569" s="431" t="s">
        <v>453</v>
      </c>
      <c r="C569" s="448">
        <v>266</v>
      </c>
      <c r="D569" s="448">
        <v>140</v>
      </c>
      <c r="E569" s="448">
        <v>210</v>
      </c>
      <c r="F569" s="433">
        <f t="shared" si="16"/>
        <v>0.7894736842105263</v>
      </c>
      <c r="G569" s="433">
        <f t="shared" si="17"/>
        <v>1.5</v>
      </c>
      <c r="I569" s="439"/>
    </row>
    <row r="570" spans="1:9" ht="13.5">
      <c r="A570" s="430">
        <v>2080905</v>
      </c>
      <c r="B570" s="431" t="s">
        <v>454</v>
      </c>
      <c r="C570" s="448">
        <v>434771</v>
      </c>
      <c r="D570" s="448">
        <v>417322</v>
      </c>
      <c r="E570" s="448">
        <v>436582</v>
      </c>
      <c r="F570" s="433">
        <f t="shared" si="16"/>
        <v>1.0041654112164795</v>
      </c>
      <c r="G570" s="433">
        <f t="shared" si="17"/>
        <v>1.0461514130575431</v>
      </c>
      <c r="I570" s="439"/>
    </row>
    <row r="571" spans="1:9" ht="13.5">
      <c r="A571" s="430">
        <v>2080999</v>
      </c>
      <c r="B571" s="431" t="s">
        <v>455</v>
      </c>
      <c r="C571" s="448">
        <v>20380</v>
      </c>
      <c r="D571" s="448">
        <v>27256</v>
      </c>
      <c r="E571" s="448">
        <v>21508</v>
      </c>
      <c r="F571" s="433">
        <f t="shared" si="16"/>
        <v>1.0553483807654562</v>
      </c>
      <c r="G571" s="433">
        <f t="shared" si="17"/>
        <v>0.7891106545347814</v>
      </c>
      <c r="I571" s="439"/>
    </row>
    <row r="572" spans="1:9" ht="13.5">
      <c r="A572" s="430">
        <v>20810</v>
      </c>
      <c r="B572" s="431" t="s">
        <v>456</v>
      </c>
      <c r="C572" s="447">
        <v>92692</v>
      </c>
      <c r="D572" s="447">
        <v>117380</v>
      </c>
      <c r="E572" s="447">
        <v>92287</v>
      </c>
      <c r="F572" s="433">
        <f t="shared" si="16"/>
        <v>0.9956306908902602</v>
      </c>
      <c r="G572" s="433">
        <f t="shared" si="17"/>
        <v>0.7862242289998296</v>
      </c>
      <c r="I572" s="439"/>
    </row>
    <row r="573" spans="1:9" ht="13.5">
      <c r="A573" s="430">
        <v>2081001</v>
      </c>
      <c r="B573" s="431" t="s">
        <v>457</v>
      </c>
      <c r="C573" s="448">
        <v>3500</v>
      </c>
      <c r="D573" s="448">
        <v>8139</v>
      </c>
      <c r="E573" s="448">
        <v>4969</v>
      </c>
      <c r="F573" s="433">
        <f t="shared" si="16"/>
        <v>1.4197142857142857</v>
      </c>
      <c r="G573" s="433">
        <f t="shared" si="17"/>
        <v>0.6105172625629685</v>
      </c>
      <c r="I573" s="439"/>
    </row>
    <row r="574" spans="1:9" ht="13.5">
      <c r="A574" s="430">
        <v>2081002</v>
      </c>
      <c r="B574" s="431" t="s">
        <v>458</v>
      </c>
      <c r="C574" s="448">
        <v>26667</v>
      </c>
      <c r="D574" s="448">
        <v>27430</v>
      </c>
      <c r="E574" s="448">
        <v>21612</v>
      </c>
      <c r="F574" s="433">
        <f t="shared" si="16"/>
        <v>0.8104398695016313</v>
      </c>
      <c r="G574" s="433">
        <f t="shared" si="17"/>
        <v>0.7878964637258477</v>
      </c>
      <c r="I574" s="439"/>
    </row>
    <row r="575" spans="1:9" ht="13.5">
      <c r="A575" s="430">
        <v>2081003</v>
      </c>
      <c r="B575" s="431" t="s">
        <v>459</v>
      </c>
      <c r="C575" s="448">
        <v>180</v>
      </c>
      <c r="D575" s="448">
        <v>180</v>
      </c>
      <c r="E575" s="448">
        <v>162</v>
      </c>
      <c r="F575" s="433">
        <f t="shared" si="16"/>
        <v>0.9</v>
      </c>
      <c r="G575" s="433">
        <f t="shared" si="17"/>
        <v>0.9</v>
      </c>
      <c r="I575" s="439"/>
    </row>
    <row r="576" spans="1:9" ht="13.5">
      <c r="A576" s="430">
        <v>2081004</v>
      </c>
      <c r="B576" s="431" t="s">
        <v>460</v>
      </c>
      <c r="C576" s="448">
        <v>22398</v>
      </c>
      <c r="D576" s="448">
        <v>24652</v>
      </c>
      <c r="E576" s="448">
        <v>25914</v>
      </c>
      <c r="F576" s="433">
        <f t="shared" si="16"/>
        <v>1.1569783016340744</v>
      </c>
      <c r="G576" s="433">
        <f t="shared" si="17"/>
        <v>1.0511926010060035</v>
      </c>
      <c r="I576" s="439"/>
    </row>
    <row r="577" spans="1:9" ht="13.5">
      <c r="A577" s="430">
        <v>2081005</v>
      </c>
      <c r="B577" s="431" t="s">
        <v>461</v>
      </c>
      <c r="C577" s="448">
        <v>25906</v>
      </c>
      <c r="D577" s="448">
        <v>31057</v>
      </c>
      <c r="E577" s="448">
        <v>23825</v>
      </c>
      <c r="F577" s="433">
        <f t="shared" si="16"/>
        <v>0.9196711186597699</v>
      </c>
      <c r="G577" s="433">
        <f t="shared" si="17"/>
        <v>0.7671378433203465</v>
      </c>
      <c r="I577" s="439"/>
    </row>
    <row r="578" spans="1:9" ht="13.5">
      <c r="A578" s="430">
        <v>2081006</v>
      </c>
      <c r="B578" s="431" t="s">
        <v>462</v>
      </c>
      <c r="C578" s="436">
        <v>10408</v>
      </c>
      <c r="D578" s="436">
        <v>1532</v>
      </c>
      <c r="E578" s="436">
        <v>8126</v>
      </c>
      <c r="F578" s="433">
        <f t="shared" si="16"/>
        <v>0.7807455803228286</v>
      </c>
      <c r="G578" s="433">
        <f t="shared" si="17"/>
        <v>5.304177545691906</v>
      </c>
      <c r="I578" s="439"/>
    </row>
    <row r="579" spans="1:9" ht="13.5">
      <c r="A579" s="430">
        <v>2081099</v>
      </c>
      <c r="B579" s="431" t="s">
        <v>463</v>
      </c>
      <c r="C579" s="436">
        <v>3633</v>
      </c>
      <c r="D579" s="436">
        <v>24390</v>
      </c>
      <c r="E579" s="436">
        <v>7679</v>
      </c>
      <c r="F579" s="433">
        <f t="shared" si="16"/>
        <v>2.113680154142582</v>
      </c>
      <c r="G579" s="433">
        <f t="shared" si="17"/>
        <v>0.3148421484214842</v>
      </c>
      <c r="I579" s="439"/>
    </row>
    <row r="580" spans="1:9" ht="13.5">
      <c r="A580" s="430">
        <v>20811</v>
      </c>
      <c r="B580" s="431" t="s">
        <v>464</v>
      </c>
      <c r="C580" s="442">
        <v>60639</v>
      </c>
      <c r="D580" s="442">
        <v>77011</v>
      </c>
      <c r="E580" s="442">
        <v>68023</v>
      </c>
      <c r="F580" s="433">
        <f t="shared" si="16"/>
        <v>1.1217698181038604</v>
      </c>
      <c r="G580" s="433">
        <f t="shared" si="17"/>
        <v>0.8832894002155536</v>
      </c>
      <c r="I580" s="439"/>
    </row>
    <row r="581" spans="1:9" ht="13.5">
      <c r="A581" s="430">
        <v>2081101</v>
      </c>
      <c r="B581" s="431" t="s">
        <v>64</v>
      </c>
      <c r="C581" s="436">
        <v>13094</v>
      </c>
      <c r="D581" s="436">
        <v>14571</v>
      </c>
      <c r="E581" s="436">
        <v>14083</v>
      </c>
      <c r="F581" s="433">
        <f t="shared" si="16"/>
        <v>1.075530777455323</v>
      </c>
      <c r="G581" s="433">
        <f t="shared" si="17"/>
        <v>0.96650881888683</v>
      </c>
      <c r="I581" s="439"/>
    </row>
    <row r="582" spans="1:9" ht="13.5">
      <c r="A582" s="430">
        <v>2081102</v>
      </c>
      <c r="B582" s="431" t="s">
        <v>65</v>
      </c>
      <c r="C582" s="436">
        <v>922</v>
      </c>
      <c r="D582" s="436">
        <v>1294</v>
      </c>
      <c r="E582" s="436">
        <v>715</v>
      </c>
      <c r="F582" s="433">
        <f t="shared" si="16"/>
        <v>0.7754880694143167</v>
      </c>
      <c r="G582" s="433">
        <f t="shared" si="17"/>
        <v>0.5525502318392581</v>
      </c>
      <c r="I582" s="439"/>
    </row>
    <row r="583" spans="1:9" ht="13.5">
      <c r="A583" s="430">
        <v>2081103</v>
      </c>
      <c r="B583" s="431" t="s">
        <v>66</v>
      </c>
      <c r="C583" s="436">
        <v>610</v>
      </c>
      <c r="D583" s="436">
        <v>825</v>
      </c>
      <c r="E583" s="436">
        <v>385</v>
      </c>
      <c r="F583" s="433">
        <f aca="true" t="shared" si="18" ref="F583:F646">E583/C583</f>
        <v>0.6311475409836066</v>
      </c>
      <c r="G583" s="433">
        <f aca="true" t="shared" si="19" ref="G583:G646">E583/D583</f>
        <v>0.4666666666666667</v>
      </c>
      <c r="I583" s="439"/>
    </row>
    <row r="584" spans="1:9" ht="13.5">
      <c r="A584" s="430">
        <v>2081104</v>
      </c>
      <c r="B584" s="431" t="s">
        <v>465</v>
      </c>
      <c r="C584" s="436">
        <v>3111</v>
      </c>
      <c r="D584" s="436">
        <v>6542</v>
      </c>
      <c r="E584" s="436">
        <v>2600</v>
      </c>
      <c r="F584" s="433">
        <f t="shared" si="18"/>
        <v>0.8357441337190614</v>
      </c>
      <c r="G584" s="433">
        <f t="shared" si="19"/>
        <v>0.39743197798838276</v>
      </c>
      <c r="I584" s="439"/>
    </row>
    <row r="585" spans="1:9" ht="13.5">
      <c r="A585" s="430">
        <v>2081105</v>
      </c>
      <c r="B585" s="431" t="s">
        <v>466</v>
      </c>
      <c r="C585" s="436">
        <v>2273</v>
      </c>
      <c r="D585" s="436">
        <v>2679</v>
      </c>
      <c r="E585" s="436">
        <v>1765</v>
      </c>
      <c r="F585" s="433">
        <f t="shared" si="18"/>
        <v>0.7765068191816982</v>
      </c>
      <c r="G585" s="433">
        <f t="shared" si="19"/>
        <v>0.6588279208659947</v>
      </c>
      <c r="I585" s="439"/>
    </row>
    <row r="586" spans="1:9" ht="13.5">
      <c r="A586" s="430">
        <v>2081106</v>
      </c>
      <c r="B586" s="431" t="s">
        <v>467</v>
      </c>
      <c r="C586" s="436">
        <v>221</v>
      </c>
      <c r="D586" s="436">
        <v>255</v>
      </c>
      <c r="E586" s="436">
        <v>123</v>
      </c>
      <c r="F586" s="433">
        <f t="shared" si="18"/>
        <v>0.5565610859728507</v>
      </c>
      <c r="G586" s="433">
        <f t="shared" si="19"/>
        <v>0.4823529411764706</v>
      </c>
      <c r="I586" s="439"/>
    </row>
    <row r="587" spans="1:9" ht="13.5">
      <c r="A587" s="430">
        <v>2081107</v>
      </c>
      <c r="B587" s="431" t="s">
        <v>468</v>
      </c>
      <c r="C587" s="436">
        <v>29292</v>
      </c>
      <c r="D587" s="436">
        <v>38877</v>
      </c>
      <c r="E587" s="436">
        <v>26206</v>
      </c>
      <c r="F587" s="433">
        <f t="shared" si="18"/>
        <v>0.8946470025945651</v>
      </c>
      <c r="G587" s="433">
        <f t="shared" si="19"/>
        <v>0.6740746456773928</v>
      </c>
      <c r="I587" s="439"/>
    </row>
    <row r="588" spans="1:9" ht="13.5">
      <c r="A588" s="430">
        <v>2081199</v>
      </c>
      <c r="B588" s="431" t="s">
        <v>469</v>
      </c>
      <c r="C588" s="436">
        <v>11116</v>
      </c>
      <c r="D588" s="436">
        <v>11968</v>
      </c>
      <c r="E588" s="436">
        <v>22146</v>
      </c>
      <c r="F588" s="433">
        <f t="shared" si="18"/>
        <v>1.992263404102195</v>
      </c>
      <c r="G588" s="433">
        <f t="shared" si="19"/>
        <v>1.8504344919786095</v>
      </c>
      <c r="I588" s="439"/>
    </row>
    <row r="589" spans="1:9" ht="13.5">
      <c r="A589" s="430">
        <v>20816</v>
      </c>
      <c r="B589" s="431" t="s">
        <v>470</v>
      </c>
      <c r="C589" s="442">
        <v>6261</v>
      </c>
      <c r="D589" s="442">
        <v>6697</v>
      </c>
      <c r="E589" s="442">
        <v>11395</v>
      </c>
      <c r="F589" s="433">
        <f t="shared" si="18"/>
        <v>1.8199968056221052</v>
      </c>
      <c r="G589" s="433">
        <f t="shared" si="19"/>
        <v>1.7015081379722263</v>
      </c>
      <c r="I589" s="439"/>
    </row>
    <row r="590" spans="1:9" ht="13.5">
      <c r="A590" s="430">
        <v>2081601</v>
      </c>
      <c r="B590" s="431" t="s">
        <v>64</v>
      </c>
      <c r="C590" s="436">
        <v>4936</v>
      </c>
      <c r="D590" s="436">
        <v>5577</v>
      </c>
      <c r="E590" s="436">
        <v>5314</v>
      </c>
      <c r="F590" s="433">
        <f t="shared" si="18"/>
        <v>1.076580226904376</v>
      </c>
      <c r="G590" s="433">
        <f t="shared" si="19"/>
        <v>0.9528420297651067</v>
      </c>
      <c r="I590" s="439"/>
    </row>
    <row r="591" spans="1:9" ht="13.5">
      <c r="A591" s="430">
        <v>2081602</v>
      </c>
      <c r="B591" s="431" t="s">
        <v>65</v>
      </c>
      <c r="C591" s="436">
        <v>468</v>
      </c>
      <c r="D591" s="436">
        <v>476</v>
      </c>
      <c r="E591" s="436">
        <v>5590</v>
      </c>
      <c r="F591" s="433">
        <f t="shared" si="18"/>
        <v>11.944444444444445</v>
      </c>
      <c r="G591" s="433">
        <f t="shared" si="19"/>
        <v>11.743697478991596</v>
      </c>
      <c r="I591" s="439"/>
    </row>
    <row r="592" spans="1:9" ht="13.5">
      <c r="A592" s="430">
        <v>2081603</v>
      </c>
      <c r="B592" s="431" t="s">
        <v>66</v>
      </c>
      <c r="C592" s="436">
        <v>0</v>
      </c>
      <c r="D592" s="436">
        <v>25</v>
      </c>
      <c r="E592" s="436">
        <v>0</v>
      </c>
      <c r="F592" s="433" t="e">
        <f t="shared" si="18"/>
        <v>#DIV/0!</v>
      </c>
      <c r="G592" s="433">
        <f t="shared" si="19"/>
        <v>0</v>
      </c>
      <c r="I592" s="439"/>
    </row>
    <row r="593" spans="1:9" ht="13.5">
      <c r="A593" s="430">
        <v>2081699</v>
      </c>
      <c r="B593" s="431" t="s">
        <v>471</v>
      </c>
      <c r="C593" s="436">
        <v>857</v>
      </c>
      <c r="D593" s="436">
        <v>619</v>
      </c>
      <c r="E593" s="436">
        <v>491</v>
      </c>
      <c r="F593" s="433">
        <f t="shared" si="18"/>
        <v>0.572928821470245</v>
      </c>
      <c r="G593" s="433">
        <f t="shared" si="19"/>
        <v>0.7932148626817448</v>
      </c>
      <c r="I593" s="439"/>
    </row>
    <row r="594" spans="1:9" ht="13.5">
      <c r="A594" s="430">
        <v>20819</v>
      </c>
      <c r="B594" s="431" t="s">
        <v>472</v>
      </c>
      <c r="C594" s="442">
        <v>42786</v>
      </c>
      <c r="D594" s="442">
        <v>201865</v>
      </c>
      <c r="E594" s="442">
        <v>117469</v>
      </c>
      <c r="F594" s="433">
        <f t="shared" si="18"/>
        <v>2.7455008647688497</v>
      </c>
      <c r="G594" s="433">
        <f t="shared" si="19"/>
        <v>0.5819186089713423</v>
      </c>
      <c r="I594" s="439"/>
    </row>
    <row r="595" spans="1:9" ht="13.5">
      <c r="A595" s="430">
        <v>2081901</v>
      </c>
      <c r="B595" s="431" t="s">
        <v>473</v>
      </c>
      <c r="C595" s="436">
        <v>17922</v>
      </c>
      <c r="D595" s="436">
        <v>56157</v>
      </c>
      <c r="E595" s="436">
        <v>64484</v>
      </c>
      <c r="F595" s="433">
        <f t="shared" si="18"/>
        <v>3.598035933489566</v>
      </c>
      <c r="G595" s="433">
        <f t="shared" si="19"/>
        <v>1.1482807130010506</v>
      </c>
      <c r="I595" s="439"/>
    </row>
    <row r="596" spans="1:9" ht="13.5">
      <c r="A596" s="430">
        <v>2081902</v>
      </c>
      <c r="B596" s="431" t="s">
        <v>474</v>
      </c>
      <c r="C596" s="436">
        <v>24864</v>
      </c>
      <c r="D596" s="436">
        <v>145708</v>
      </c>
      <c r="E596" s="436">
        <v>52985</v>
      </c>
      <c r="F596" s="433">
        <f t="shared" si="18"/>
        <v>2.1309925997425996</v>
      </c>
      <c r="G596" s="433">
        <f t="shared" si="19"/>
        <v>0.3636382353748593</v>
      </c>
      <c r="I596" s="439"/>
    </row>
    <row r="597" spans="1:9" ht="13.5">
      <c r="A597" s="430">
        <v>20820</v>
      </c>
      <c r="B597" s="431" t="s">
        <v>475</v>
      </c>
      <c r="C597" s="442">
        <v>11862</v>
      </c>
      <c r="D597" s="442">
        <v>48412</v>
      </c>
      <c r="E597" s="442">
        <v>16268</v>
      </c>
      <c r="F597" s="433">
        <f t="shared" si="18"/>
        <v>1.3714382060360817</v>
      </c>
      <c r="G597" s="433">
        <f t="shared" si="19"/>
        <v>0.3360323886639676</v>
      </c>
      <c r="I597" s="439"/>
    </row>
    <row r="598" spans="1:9" ht="13.5">
      <c r="A598" s="430">
        <v>2082001</v>
      </c>
      <c r="B598" s="431" t="s">
        <v>476</v>
      </c>
      <c r="C598" s="436">
        <v>9191</v>
      </c>
      <c r="D598" s="436">
        <v>45014</v>
      </c>
      <c r="E598" s="436">
        <v>13436</v>
      </c>
      <c r="F598" s="433">
        <f t="shared" si="18"/>
        <v>1.4618648678054618</v>
      </c>
      <c r="G598" s="433">
        <f t="shared" si="19"/>
        <v>0.2984849158039721</v>
      </c>
      <c r="I598" s="439"/>
    </row>
    <row r="599" spans="1:9" ht="13.5">
      <c r="A599" s="430">
        <v>2082002</v>
      </c>
      <c r="B599" s="431" t="s">
        <v>477</v>
      </c>
      <c r="C599" s="436">
        <v>2671</v>
      </c>
      <c r="D599" s="436">
        <v>3398</v>
      </c>
      <c r="E599" s="436">
        <v>2832</v>
      </c>
      <c r="F599" s="433">
        <f t="shared" si="18"/>
        <v>1.0602770497940845</v>
      </c>
      <c r="G599" s="433">
        <f t="shared" si="19"/>
        <v>0.8334314302530901</v>
      </c>
      <c r="I599" s="439"/>
    </row>
    <row r="600" spans="1:9" ht="13.5">
      <c r="A600" s="430">
        <v>20821</v>
      </c>
      <c r="B600" s="431" t="s">
        <v>478</v>
      </c>
      <c r="C600" s="442">
        <v>4330</v>
      </c>
      <c r="D600" s="442">
        <v>8433</v>
      </c>
      <c r="E600" s="442">
        <v>35114</v>
      </c>
      <c r="F600" s="433">
        <f t="shared" si="18"/>
        <v>8.1094688221709</v>
      </c>
      <c r="G600" s="433">
        <f t="shared" si="19"/>
        <v>4.163879995256729</v>
      </c>
      <c r="I600" s="439"/>
    </row>
    <row r="601" spans="1:9" ht="13.5">
      <c r="A601" s="430">
        <v>2082101</v>
      </c>
      <c r="B601" s="431" t="s">
        <v>479</v>
      </c>
      <c r="C601" s="436">
        <v>1483</v>
      </c>
      <c r="D601" s="436">
        <v>2322</v>
      </c>
      <c r="E601" s="436">
        <v>6034</v>
      </c>
      <c r="F601" s="433">
        <f t="shared" si="18"/>
        <v>4.068779501011464</v>
      </c>
      <c r="G601" s="433">
        <f t="shared" si="19"/>
        <v>2.598621877691645</v>
      </c>
      <c r="I601" s="439"/>
    </row>
    <row r="602" spans="1:9" ht="13.5">
      <c r="A602" s="430">
        <v>2082102</v>
      </c>
      <c r="B602" s="431" t="s">
        <v>480</v>
      </c>
      <c r="C602" s="436">
        <v>2847</v>
      </c>
      <c r="D602" s="436">
        <v>6111</v>
      </c>
      <c r="E602" s="436">
        <v>29080</v>
      </c>
      <c r="F602" s="433">
        <f t="shared" si="18"/>
        <v>10.214260625219529</v>
      </c>
      <c r="G602" s="433">
        <f t="shared" si="19"/>
        <v>4.7586319751268205</v>
      </c>
      <c r="I602" s="439"/>
    </row>
    <row r="603" spans="1:9" ht="13.5">
      <c r="A603" s="430">
        <v>20824</v>
      </c>
      <c r="B603" s="431" t="s">
        <v>481</v>
      </c>
      <c r="C603" s="435">
        <v>0</v>
      </c>
      <c r="D603" s="435">
        <v>0</v>
      </c>
      <c r="E603" s="435">
        <v>0</v>
      </c>
      <c r="F603" s="433" t="e">
        <f t="shared" si="18"/>
        <v>#DIV/0!</v>
      </c>
      <c r="G603" s="433" t="e">
        <f t="shared" si="19"/>
        <v>#DIV/0!</v>
      </c>
      <c r="I603" s="439"/>
    </row>
    <row r="604" spans="1:9" ht="13.5">
      <c r="A604" s="430">
        <v>2082401</v>
      </c>
      <c r="B604" s="431" t="s">
        <v>482</v>
      </c>
      <c r="C604" s="435">
        <v>0</v>
      </c>
      <c r="D604" s="435">
        <v>0</v>
      </c>
      <c r="E604" s="435">
        <v>0</v>
      </c>
      <c r="F604" s="433" t="e">
        <f t="shared" si="18"/>
        <v>#DIV/0!</v>
      </c>
      <c r="G604" s="433" t="e">
        <f t="shared" si="19"/>
        <v>#DIV/0!</v>
      </c>
      <c r="I604" s="439"/>
    </row>
    <row r="605" spans="1:9" ht="13.5">
      <c r="A605" s="430">
        <v>2082402</v>
      </c>
      <c r="B605" s="431" t="s">
        <v>483</v>
      </c>
      <c r="C605" s="435">
        <v>0</v>
      </c>
      <c r="D605" s="435">
        <v>0</v>
      </c>
      <c r="E605" s="435">
        <v>0</v>
      </c>
      <c r="F605" s="433" t="e">
        <f t="shared" si="18"/>
        <v>#DIV/0!</v>
      </c>
      <c r="G605" s="433" t="e">
        <f t="shared" si="19"/>
        <v>#DIV/0!</v>
      </c>
      <c r="I605" s="439"/>
    </row>
    <row r="606" spans="1:9" ht="13.5">
      <c r="A606" s="430">
        <v>20825</v>
      </c>
      <c r="B606" s="431" t="s">
        <v>484</v>
      </c>
      <c r="C606" s="442">
        <v>1587</v>
      </c>
      <c r="D606" s="442">
        <v>4658</v>
      </c>
      <c r="E606" s="442">
        <v>43556</v>
      </c>
      <c r="F606" s="433">
        <f t="shared" si="18"/>
        <v>27.445494643982357</v>
      </c>
      <c r="G606" s="433">
        <f t="shared" si="19"/>
        <v>9.350794332331473</v>
      </c>
      <c r="I606" s="439"/>
    </row>
    <row r="607" spans="1:9" ht="13.5">
      <c r="A607" s="430">
        <v>2082501</v>
      </c>
      <c r="B607" s="431" t="s">
        <v>485</v>
      </c>
      <c r="C607" s="436">
        <v>1409</v>
      </c>
      <c r="D607" s="436">
        <v>2221</v>
      </c>
      <c r="E607" s="436">
        <v>1406</v>
      </c>
      <c r="F607" s="433">
        <f t="shared" si="18"/>
        <v>0.9978708303761533</v>
      </c>
      <c r="G607" s="433">
        <f t="shared" si="19"/>
        <v>0.6330481764970733</v>
      </c>
      <c r="I607" s="439"/>
    </row>
    <row r="608" spans="1:9" ht="13.5">
      <c r="A608" s="430">
        <v>2082502</v>
      </c>
      <c r="B608" s="431" t="s">
        <v>486</v>
      </c>
      <c r="C608" s="436">
        <v>178</v>
      </c>
      <c r="D608" s="436">
        <v>2437</v>
      </c>
      <c r="E608" s="436">
        <v>42150</v>
      </c>
      <c r="F608" s="433">
        <f t="shared" si="18"/>
        <v>236.79775280898878</v>
      </c>
      <c r="G608" s="433">
        <f t="shared" si="19"/>
        <v>17.295855560114894</v>
      </c>
      <c r="I608" s="439"/>
    </row>
    <row r="609" spans="1:9" ht="13.5">
      <c r="A609" s="430">
        <v>20826</v>
      </c>
      <c r="B609" s="431" t="s">
        <v>487</v>
      </c>
      <c r="C609" s="442">
        <v>1195295</v>
      </c>
      <c r="D609" s="442">
        <v>1262475</v>
      </c>
      <c r="E609" s="442">
        <v>1163964</v>
      </c>
      <c r="F609" s="433">
        <f t="shared" si="18"/>
        <v>0.9737880606879473</v>
      </c>
      <c r="G609" s="433">
        <f t="shared" si="19"/>
        <v>0.9219699399988118</v>
      </c>
      <c r="I609" s="439"/>
    </row>
    <row r="610" spans="1:9" ht="13.5">
      <c r="A610" s="430">
        <v>2082601</v>
      </c>
      <c r="B610" s="431" t="s">
        <v>488</v>
      </c>
      <c r="C610" s="436">
        <v>961888</v>
      </c>
      <c r="D610" s="436">
        <v>981484</v>
      </c>
      <c r="E610" s="436">
        <v>917124</v>
      </c>
      <c r="F610" s="433">
        <f t="shared" si="18"/>
        <v>0.9534623573638511</v>
      </c>
      <c r="G610" s="433">
        <f t="shared" si="19"/>
        <v>0.9344258286431567</v>
      </c>
      <c r="I610" s="439"/>
    </row>
    <row r="611" spans="1:9" ht="13.5">
      <c r="A611" s="430">
        <v>2082602</v>
      </c>
      <c r="B611" s="431" t="s">
        <v>489</v>
      </c>
      <c r="C611" s="436">
        <v>215953</v>
      </c>
      <c r="D611" s="436">
        <v>278714</v>
      </c>
      <c r="E611" s="436">
        <v>240393</v>
      </c>
      <c r="F611" s="433">
        <f t="shared" si="18"/>
        <v>1.1131727737053896</v>
      </c>
      <c r="G611" s="433">
        <f t="shared" si="19"/>
        <v>0.8625078036984148</v>
      </c>
      <c r="I611" s="439"/>
    </row>
    <row r="612" spans="1:9" ht="13.5">
      <c r="A612" s="430">
        <v>2082699</v>
      </c>
      <c r="B612" s="431" t="s">
        <v>490</v>
      </c>
      <c r="C612" s="436">
        <v>17454</v>
      </c>
      <c r="D612" s="436">
        <v>2277</v>
      </c>
      <c r="E612" s="436">
        <v>6447</v>
      </c>
      <c r="F612" s="433">
        <f t="shared" si="18"/>
        <v>0.36937091784118253</v>
      </c>
      <c r="G612" s="433">
        <f t="shared" si="19"/>
        <v>2.831357048748353</v>
      </c>
      <c r="I612" s="439"/>
    </row>
    <row r="613" spans="1:9" ht="13.5">
      <c r="A613" s="430">
        <v>20827</v>
      </c>
      <c r="B613" s="431" t="s">
        <v>491</v>
      </c>
      <c r="C613" s="442">
        <v>28007</v>
      </c>
      <c r="D613" s="442">
        <v>817</v>
      </c>
      <c r="E613" s="442">
        <v>5040</v>
      </c>
      <c r="F613" s="433">
        <f t="shared" si="18"/>
        <v>0.1799550112471882</v>
      </c>
      <c r="G613" s="433">
        <f t="shared" si="19"/>
        <v>6.16891064871481</v>
      </c>
      <c r="I613" s="439"/>
    </row>
    <row r="614" spans="1:9" ht="13.5">
      <c r="A614" s="430">
        <v>2082701</v>
      </c>
      <c r="B614" s="431" t="s">
        <v>492</v>
      </c>
      <c r="C614" s="436">
        <v>212</v>
      </c>
      <c r="D614" s="436">
        <v>187</v>
      </c>
      <c r="E614" s="436">
        <v>77</v>
      </c>
      <c r="F614" s="433">
        <f t="shared" si="18"/>
        <v>0.3632075471698113</v>
      </c>
      <c r="G614" s="433">
        <f t="shared" si="19"/>
        <v>0.4117647058823529</v>
      </c>
      <c r="I614" s="439"/>
    </row>
    <row r="615" spans="1:9" ht="13.5">
      <c r="A615" s="430">
        <v>2082702</v>
      </c>
      <c r="B615" s="431" t="s">
        <v>493</v>
      </c>
      <c r="C615" s="436">
        <v>0</v>
      </c>
      <c r="D615" s="436">
        <v>5</v>
      </c>
      <c r="E615" s="436">
        <v>61</v>
      </c>
      <c r="F615" s="433" t="e">
        <f t="shared" si="18"/>
        <v>#DIV/0!</v>
      </c>
      <c r="G615" s="433">
        <f t="shared" si="19"/>
        <v>12.2</v>
      </c>
      <c r="I615" s="439"/>
    </row>
    <row r="616" spans="1:9" ht="13.5">
      <c r="A616" s="430">
        <v>2082799</v>
      </c>
      <c r="B616" s="431" t="s">
        <v>494</v>
      </c>
      <c r="C616" s="436">
        <v>27795</v>
      </c>
      <c r="D616" s="436">
        <v>625</v>
      </c>
      <c r="E616" s="436">
        <v>4902</v>
      </c>
      <c r="F616" s="433">
        <f t="shared" si="18"/>
        <v>0.17636265515380464</v>
      </c>
      <c r="G616" s="433">
        <f t="shared" si="19"/>
        <v>7.8432</v>
      </c>
      <c r="I616" s="439"/>
    </row>
    <row r="617" spans="1:9" ht="13.5">
      <c r="A617" s="430">
        <v>20828</v>
      </c>
      <c r="B617" s="449" t="s">
        <v>495</v>
      </c>
      <c r="C617" s="442">
        <v>23924</v>
      </c>
      <c r="D617" s="442">
        <v>30822</v>
      </c>
      <c r="E617" s="442">
        <v>31648</v>
      </c>
      <c r="F617" s="433">
        <f t="shared" si="18"/>
        <v>1.3228557097475337</v>
      </c>
      <c r="G617" s="433">
        <f t="shared" si="19"/>
        <v>1.0267990396470055</v>
      </c>
      <c r="I617" s="439"/>
    </row>
    <row r="618" spans="1:9" ht="13.5">
      <c r="A618" s="430">
        <v>2082801</v>
      </c>
      <c r="B618" s="431" t="s">
        <v>64</v>
      </c>
      <c r="C618" s="450">
        <v>15445</v>
      </c>
      <c r="D618" s="450">
        <v>16646</v>
      </c>
      <c r="E618" s="450">
        <v>20017</v>
      </c>
      <c r="F618" s="433">
        <f t="shared" si="18"/>
        <v>1.2960181288442862</v>
      </c>
      <c r="G618" s="433">
        <f t="shared" si="19"/>
        <v>1.2025111137810887</v>
      </c>
      <c r="I618" s="439"/>
    </row>
    <row r="619" spans="1:9" ht="13.5">
      <c r="A619" s="430">
        <v>2082802</v>
      </c>
      <c r="B619" s="431" t="s">
        <v>65</v>
      </c>
      <c r="C619" s="436">
        <v>834</v>
      </c>
      <c r="D619" s="436">
        <v>1242</v>
      </c>
      <c r="E619" s="436">
        <v>1081</v>
      </c>
      <c r="F619" s="433">
        <f t="shared" si="18"/>
        <v>1.2961630695443644</v>
      </c>
      <c r="G619" s="433">
        <f t="shared" si="19"/>
        <v>0.8703703703703703</v>
      </c>
      <c r="I619" s="439"/>
    </row>
    <row r="620" spans="1:9" ht="13.5">
      <c r="A620" s="430">
        <v>2082803</v>
      </c>
      <c r="B620" s="431" t="s">
        <v>66</v>
      </c>
      <c r="C620" s="436">
        <v>54</v>
      </c>
      <c r="D620" s="436">
        <v>19</v>
      </c>
      <c r="E620" s="436">
        <v>58</v>
      </c>
      <c r="F620" s="433">
        <f t="shared" si="18"/>
        <v>1.0740740740740742</v>
      </c>
      <c r="G620" s="433">
        <f t="shared" si="19"/>
        <v>3.0526315789473686</v>
      </c>
      <c r="I620" s="439"/>
    </row>
    <row r="621" spans="1:9" ht="13.5">
      <c r="A621" s="430">
        <v>2082804</v>
      </c>
      <c r="B621" s="431" t="s">
        <v>496</v>
      </c>
      <c r="C621" s="436">
        <v>2282</v>
      </c>
      <c r="D621" s="436">
        <v>3873</v>
      </c>
      <c r="E621" s="436">
        <v>2375</v>
      </c>
      <c r="F621" s="433">
        <f t="shared" si="18"/>
        <v>1.0407537248028045</v>
      </c>
      <c r="G621" s="433">
        <f t="shared" si="19"/>
        <v>0.6132197263103537</v>
      </c>
      <c r="I621" s="439"/>
    </row>
    <row r="622" spans="1:9" ht="13.5">
      <c r="A622" s="430">
        <v>2082805</v>
      </c>
      <c r="B622" s="431" t="s">
        <v>497</v>
      </c>
      <c r="C622" s="436">
        <v>856</v>
      </c>
      <c r="D622" s="436">
        <v>1000</v>
      </c>
      <c r="E622" s="436">
        <v>876</v>
      </c>
      <c r="F622" s="433">
        <f t="shared" si="18"/>
        <v>1.0233644859813085</v>
      </c>
      <c r="G622" s="433">
        <f t="shared" si="19"/>
        <v>0.876</v>
      </c>
      <c r="I622" s="439"/>
    </row>
    <row r="623" spans="1:9" ht="13.5">
      <c r="A623" s="430">
        <v>2082850</v>
      </c>
      <c r="B623" s="431" t="s">
        <v>73</v>
      </c>
      <c r="C623" s="436">
        <v>1132</v>
      </c>
      <c r="D623" s="436">
        <v>1639</v>
      </c>
      <c r="E623" s="436">
        <v>1864</v>
      </c>
      <c r="F623" s="433">
        <f t="shared" si="18"/>
        <v>1.646643109540636</v>
      </c>
      <c r="G623" s="433">
        <f t="shared" si="19"/>
        <v>1.1372788285539963</v>
      </c>
      <c r="I623" s="439"/>
    </row>
    <row r="624" spans="1:9" ht="13.5">
      <c r="A624" s="430">
        <v>2082899</v>
      </c>
      <c r="B624" s="431" t="s">
        <v>498</v>
      </c>
      <c r="C624" s="436">
        <v>3321</v>
      </c>
      <c r="D624" s="436">
        <v>6403</v>
      </c>
      <c r="E624" s="436">
        <v>5377</v>
      </c>
      <c r="F624" s="433">
        <f t="shared" si="18"/>
        <v>1.619090635350798</v>
      </c>
      <c r="G624" s="433">
        <f t="shared" si="19"/>
        <v>0.8397626112759644</v>
      </c>
      <c r="I624" s="439"/>
    </row>
    <row r="625" spans="1:9" ht="13.5">
      <c r="A625" s="430">
        <v>20830</v>
      </c>
      <c r="B625" s="431" t="s">
        <v>499</v>
      </c>
      <c r="C625" s="442">
        <v>253</v>
      </c>
      <c r="D625" s="442">
        <v>8272</v>
      </c>
      <c r="E625" s="442">
        <v>5013</v>
      </c>
      <c r="F625" s="433">
        <f t="shared" si="18"/>
        <v>19.81422924901186</v>
      </c>
      <c r="G625" s="433">
        <f t="shared" si="19"/>
        <v>0.6060203094777563</v>
      </c>
      <c r="I625" s="439"/>
    </row>
    <row r="626" spans="1:9" ht="13.5">
      <c r="A626" s="430">
        <v>2083001</v>
      </c>
      <c r="B626" s="431" t="s">
        <v>500</v>
      </c>
      <c r="C626" s="436">
        <v>189</v>
      </c>
      <c r="D626" s="436">
        <v>6764</v>
      </c>
      <c r="E626" s="436">
        <v>4655</v>
      </c>
      <c r="F626" s="433">
        <f t="shared" si="18"/>
        <v>24.62962962962963</v>
      </c>
      <c r="G626" s="433">
        <f t="shared" si="19"/>
        <v>0.6882022471910112</v>
      </c>
      <c r="I626" s="439"/>
    </row>
    <row r="627" spans="1:9" ht="13.5">
      <c r="A627" s="430">
        <v>2083099</v>
      </c>
      <c r="B627" s="431" t="s">
        <v>501</v>
      </c>
      <c r="C627" s="436">
        <v>64</v>
      </c>
      <c r="D627" s="436">
        <v>1508</v>
      </c>
      <c r="E627" s="436">
        <v>358</v>
      </c>
      <c r="F627" s="433">
        <f t="shared" si="18"/>
        <v>5.59375</v>
      </c>
      <c r="G627" s="433">
        <f t="shared" si="19"/>
        <v>0.23740053050397877</v>
      </c>
      <c r="I627" s="439"/>
    </row>
    <row r="628" spans="1:9" ht="13.5">
      <c r="A628" s="430">
        <v>2089999</v>
      </c>
      <c r="B628" s="431" t="s">
        <v>502</v>
      </c>
      <c r="C628" s="436">
        <v>587605</v>
      </c>
      <c r="D628" s="436">
        <v>635793</v>
      </c>
      <c r="E628" s="436">
        <v>656785</v>
      </c>
      <c r="F628" s="433">
        <f t="shared" si="18"/>
        <v>1.1177321499987236</v>
      </c>
      <c r="G628" s="433">
        <f t="shared" si="19"/>
        <v>1.0330170354187604</v>
      </c>
      <c r="I628" s="439"/>
    </row>
    <row r="629" spans="1:9" ht="13.5">
      <c r="A629" s="430">
        <v>210</v>
      </c>
      <c r="B629" s="431" t="s">
        <v>503</v>
      </c>
      <c r="C629" s="435">
        <v>3436121</v>
      </c>
      <c r="D629" s="435">
        <v>4431248</v>
      </c>
      <c r="E629" s="435">
        <v>3680574</v>
      </c>
      <c r="F629" s="433">
        <f t="shared" si="18"/>
        <v>1.0711421396394365</v>
      </c>
      <c r="G629" s="433">
        <f t="shared" si="19"/>
        <v>0.8305953537242782</v>
      </c>
      <c r="I629" s="439"/>
    </row>
    <row r="630" spans="1:9" ht="13.5">
      <c r="A630" s="430">
        <v>21001</v>
      </c>
      <c r="B630" s="431" t="s">
        <v>504</v>
      </c>
      <c r="C630" s="442">
        <v>101361</v>
      </c>
      <c r="D630" s="442">
        <v>129981</v>
      </c>
      <c r="E630" s="442">
        <v>108259</v>
      </c>
      <c r="F630" s="433">
        <f t="shared" si="18"/>
        <v>1.068053787946054</v>
      </c>
      <c r="G630" s="433">
        <f t="shared" si="19"/>
        <v>0.8328832675544887</v>
      </c>
      <c r="I630" s="439"/>
    </row>
    <row r="631" spans="1:9" ht="13.5">
      <c r="A631" s="430">
        <v>2100101</v>
      </c>
      <c r="B631" s="431" t="s">
        <v>64</v>
      </c>
      <c r="C631" s="436">
        <v>64772</v>
      </c>
      <c r="D631" s="436">
        <v>70215</v>
      </c>
      <c r="E631" s="436">
        <v>72883</v>
      </c>
      <c r="F631" s="433">
        <f t="shared" si="18"/>
        <v>1.125223862162663</v>
      </c>
      <c r="G631" s="433">
        <f t="shared" si="19"/>
        <v>1.037997578864915</v>
      </c>
      <c r="I631" s="439"/>
    </row>
    <row r="632" spans="1:9" ht="13.5">
      <c r="A632" s="430">
        <v>2100102</v>
      </c>
      <c r="B632" s="431" t="s">
        <v>65</v>
      </c>
      <c r="C632" s="436">
        <v>12959</v>
      </c>
      <c r="D632" s="436">
        <v>18846</v>
      </c>
      <c r="E632" s="436">
        <v>14341</v>
      </c>
      <c r="F632" s="433">
        <f t="shared" si="18"/>
        <v>1.106644031175245</v>
      </c>
      <c r="G632" s="433">
        <f t="shared" si="19"/>
        <v>0.7609572323039372</v>
      </c>
      <c r="I632" s="439"/>
    </row>
    <row r="633" spans="1:9" ht="13.5">
      <c r="A633" s="430">
        <v>2100103</v>
      </c>
      <c r="B633" s="431" t="s">
        <v>66</v>
      </c>
      <c r="C633" s="436">
        <v>470</v>
      </c>
      <c r="D633" s="436">
        <v>2036</v>
      </c>
      <c r="E633" s="436">
        <v>1492</v>
      </c>
      <c r="F633" s="433">
        <f t="shared" si="18"/>
        <v>3.174468085106383</v>
      </c>
      <c r="G633" s="433">
        <f t="shared" si="19"/>
        <v>0.7328094302554028</v>
      </c>
      <c r="I633" s="439"/>
    </row>
    <row r="634" spans="1:9" ht="13.5">
      <c r="A634" s="430">
        <v>2100199</v>
      </c>
      <c r="B634" s="431" t="s">
        <v>505</v>
      </c>
      <c r="C634" s="436">
        <v>23160</v>
      </c>
      <c r="D634" s="436">
        <v>38884</v>
      </c>
      <c r="E634" s="436">
        <v>19543</v>
      </c>
      <c r="F634" s="433">
        <f t="shared" si="18"/>
        <v>0.843825561312608</v>
      </c>
      <c r="G634" s="433">
        <f t="shared" si="19"/>
        <v>0.5025974693961527</v>
      </c>
      <c r="I634" s="439"/>
    </row>
    <row r="635" spans="1:9" ht="13.5">
      <c r="A635" s="430">
        <v>21002</v>
      </c>
      <c r="B635" s="431" t="s">
        <v>506</v>
      </c>
      <c r="C635" s="442">
        <v>683136</v>
      </c>
      <c r="D635" s="442">
        <v>681448</v>
      </c>
      <c r="E635" s="442">
        <v>622954</v>
      </c>
      <c r="F635" s="433">
        <f t="shared" si="18"/>
        <v>0.9119033398913247</v>
      </c>
      <c r="G635" s="433">
        <f t="shared" si="19"/>
        <v>0.9141621957948369</v>
      </c>
      <c r="I635" s="439"/>
    </row>
    <row r="636" spans="1:9" ht="13.5">
      <c r="A636" s="430">
        <v>2100201</v>
      </c>
      <c r="B636" s="431" t="s">
        <v>507</v>
      </c>
      <c r="C636" s="436">
        <v>400202</v>
      </c>
      <c r="D636" s="436">
        <v>436201</v>
      </c>
      <c r="E636" s="436">
        <v>392675</v>
      </c>
      <c r="F636" s="433">
        <f t="shared" si="18"/>
        <v>0.9811919980409893</v>
      </c>
      <c r="G636" s="433">
        <f t="shared" si="19"/>
        <v>0.9002157262362993</v>
      </c>
      <c r="I636" s="439"/>
    </row>
    <row r="637" spans="1:9" ht="13.5">
      <c r="A637" s="430">
        <v>2100202</v>
      </c>
      <c r="B637" s="431" t="s">
        <v>508</v>
      </c>
      <c r="C637" s="436">
        <v>76362</v>
      </c>
      <c r="D637" s="436">
        <v>89483</v>
      </c>
      <c r="E637" s="436">
        <v>80954</v>
      </c>
      <c r="F637" s="433">
        <f t="shared" si="18"/>
        <v>1.0601346219323748</v>
      </c>
      <c r="G637" s="433">
        <f t="shared" si="19"/>
        <v>0.9046858062425265</v>
      </c>
      <c r="I637" s="439"/>
    </row>
    <row r="638" spans="1:9" ht="13.5">
      <c r="A638" s="430">
        <v>2100203</v>
      </c>
      <c r="B638" s="431" t="s">
        <v>509</v>
      </c>
      <c r="C638" s="436">
        <v>11229</v>
      </c>
      <c r="D638" s="436">
        <v>20483</v>
      </c>
      <c r="E638" s="436">
        <v>14115</v>
      </c>
      <c r="F638" s="433">
        <f t="shared" si="18"/>
        <v>1.257013091103393</v>
      </c>
      <c r="G638" s="433">
        <f t="shared" si="19"/>
        <v>0.6891080408143339</v>
      </c>
      <c r="I638" s="439"/>
    </row>
    <row r="639" spans="1:9" ht="13.5">
      <c r="A639" s="430">
        <v>2100204</v>
      </c>
      <c r="B639" s="431" t="s">
        <v>510</v>
      </c>
      <c r="C639" s="450">
        <v>1077</v>
      </c>
      <c r="D639" s="450">
        <v>1769</v>
      </c>
      <c r="E639" s="450">
        <v>1167</v>
      </c>
      <c r="F639" s="433">
        <f t="shared" si="18"/>
        <v>1.083565459610028</v>
      </c>
      <c r="G639" s="433">
        <f t="shared" si="19"/>
        <v>0.6596947427925381</v>
      </c>
      <c r="I639" s="439"/>
    </row>
    <row r="640" spans="1:9" ht="13.5">
      <c r="A640" s="430">
        <v>2100205</v>
      </c>
      <c r="B640" s="431" t="s">
        <v>511</v>
      </c>
      <c r="C640" s="450">
        <v>6049</v>
      </c>
      <c r="D640" s="450">
        <v>6160</v>
      </c>
      <c r="E640" s="450">
        <v>6369</v>
      </c>
      <c r="F640" s="433">
        <f t="shared" si="18"/>
        <v>1.052901306000992</v>
      </c>
      <c r="G640" s="433">
        <f t="shared" si="19"/>
        <v>1.0339285714285715</v>
      </c>
      <c r="I640" s="439"/>
    </row>
    <row r="641" spans="1:9" ht="13.5">
      <c r="A641" s="430">
        <v>2100206</v>
      </c>
      <c r="B641" s="431" t="s">
        <v>512</v>
      </c>
      <c r="C641" s="450">
        <v>2747</v>
      </c>
      <c r="D641" s="450">
        <v>4777</v>
      </c>
      <c r="E641" s="450">
        <v>3677</v>
      </c>
      <c r="F641" s="433">
        <f t="shared" si="18"/>
        <v>1.338551146705497</v>
      </c>
      <c r="G641" s="433">
        <f t="shared" si="19"/>
        <v>0.7697299560393552</v>
      </c>
      <c r="I641" s="439"/>
    </row>
    <row r="642" spans="1:9" ht="13.5">
      <c r="A642" s="430">
        <v>2100207</v>
      </c>
      <c r="B642" s="431" t="s">
        <v>513</v>
      </c>
      <c r="C642" s="436">
        <v>2000</v>
      </c>
      <c r="D642" s="436">
        <v>4273</v>
      </c>
      <c r="E642" s="436">
        <v>4239</v>
      </c>
      <c r="F642" s="433">
        <f t="shared" si="18"/>
        <v>2.1195</v>
      </c>
      <c r="G642" s="433">
        <f t="shared" si="19"/>
        <v>0.9920430610812075</v>
      </c>
      <c r="I642" s="439"/>
    </row>
    <row r="643" spans="1:9" ht="13.5">
      <c r="A643" s="430">
        <v>2100208</v>
      </c>
      <c r="B643" s="431" t="s">
        <v>514</v>
      </c>
      <c r="C643" s="436">
        <v>7817</v>
      </c>
      <c r="D643" s="436">
        <v>9244</v>
      </c>
      <c r="E643" s="436">
        <v>5243</v>
      </c>
      <c r="F643" s="433">
        <f t="shared" si="18"/>
        <v>0.6707176666240245</v>
      </c>
      <c r="G643" s="433">
        <f t="shared" si="19"/>
        <v>0.5671787105149286</v>
      </c>
      <c r="I643" s="439"/>
    </row>
    <row r="644" spans="1:9" ht="13.5">
      <c r="A644" s="430">
        <v>2100209</v>
      </c>
      <c r="B644" s="431" t="s">
        <v>515</v>
      </c>
      <c r="C644" s="436">
        <v>268</v>
      </c>
      <c r="D644" s="436">
        <v>153</v>
      </c>
      <c r="E644" s="436">
        <v>0</v>
      </c>
      <c r="F644" s="433">
        <f t="shared" si="18"/>
        <v>0</v>
      </c>
      <c r="G644" s="433">
        <f t="shared" si="19"/>
        <v>0</v>
      </c>
      <c r="I644" s="439"/>
    </row>
    <row r="645" spans="1:9" ht="13.5">
      <c r="A645" s="430">
        <v>2100210</v>
      </c>
      <c r="B645" s="431" t="s">
        <v>516</v>
      </c>
      <c r="C645" s="436">
        <v>0</v>
      </c>
      <c r="D645" s="436">
        <v>0</v>
      </c>
      <c r="E645" s="436">
        <v>0</v>
      </c>
      <c r="F645" s="433" t="e">
        <f t="shared" si="18"/>
        <v>#DIV/0!</v>
      </c>
      <c r="G645" s="433" t="e">
        <f t="shared" si="19"/>
        <v>#DIV/0!</v>
      </c>
      <c r="I645" s="439"/>
    </row>
    <row r="646" spans="1:9" ht="13.5">
      <c r="A646" s="430">
        <v>2100211</v>
      </c>
      <c r="B646" s="431" t="s">
        <v>517</v>
      </c>
      <c r="C646" s="436"/>
      <c r="D646" s="436">
        <v>0</v>
      </c>
      <c r="E646" s="436">
        <v>0</v>
      </c>
      <c r="F646" s="433" t="e">
        <f t="shared" si="18"/>
        <v>#DIV/0!</v>
      </c>
      <c r="G646" s="433" t="e">
        <f t="shared" si="19"/>
        <v>#DIV/0!</v>
      </c>
      <c r="I646" s="439"/>
    </row>
    <row r="647" spans="1:9" ht="13.5">
      <c r="A647" s="430">
        <v>2100212</v>
      </c>
      <c r="B647" s="431" t="s">
        <v>518</v>
      </c>
      <c r="C647" s="436">
        <v>0</v>
      </c>
      <c r="D647" s="436"/>
      <c r="E647" s="436">
        <v>0</v>
      </c>
      <c r="F647" s="433" t="e">
        <f aca="true" t="shared" si="20" ref="F647:F710">E647/C647</f>
        <v>#DIV/0!</v>
      </c>
      <c r="G647" s="433" t="e">
        <f aca="true" t="shared" si="21" ref="G647:G710">E647/D647</f>
        <v>#DIV/0!</v>
      </c>
      <c r="I647" s="439"/>
    </row>
    <row r="648" spans="1:9" ht="13.5">
      <c r="A648" s="430">
        <v>2100213</v>
      </c>
      <c r="B648" s="431" t="s">
        <v>519</v>
      </c>
      <c r="C648" s="436">
        <v>0</v>
      </c>
      <c r="D648" s="436">
        <v>0</v>
      </c>
      <c r="E648" s="436">
        <v>940</v>
      </c>
      <c r="F648" s="433" t="e">
        <f t="shared" si="20"/>
        <v>#DIV/0!</v>
      </c>
      <c r="G648" s="433" t="e">
        <f t="shared" si="21"/>
        <v>#DIV/0!</v>
      </c>
      <c r="I648" s="439"/>
    </row>
    <row r="649" spans="1:9" ht="13.5">
      <c r="A649" s="430">
        <v>2100299</v>
      </c>
      <c r="B649" s="431" t="s">
        <v>520</v>
      </c>
      <c r="C649" s="435">
        <v>175385</v>
      </c>
      <c r="D649" s="436">
        <v>108905</v>
      </c>
      <c r="E649" s="435">
        <v>113575</v>
      </c>
      <c r="F649" s="433">
        <f t="shared" si="20"/>
        <v>0.6475753342646179</v>
      </c>
      <c r="G649" s="433">
        <f t="shared" si="21"/>
        <v>1.0428814104035626</v>
      </c>
      <c r="I649" s="439"/>
    </row>
    <row r="650" spans="1:9" ht="13.5">
      <c r="A650" s="430">
        <v>21003</v>
      </c>
      <c r="B650" s="431" t="s">
        <v>521</v>
      </c>
      <c r="C650" s="451">
        <v>315116</v>
      </c>
      <c r="D650" s="451">
        <v>391861</v>
      </c>
      <c r="E650" s="451">
        <v>349082</v>
      </c>
      <c r="F650" s="433">
        <f t="shared" si="20"/>
        <v>1.1077888777466076</v>
      </c>
      <c r="G650" s="433">
        <f t="shared" si="21"/>
        <v>0.8908311875894769</v>
      </c>
      <c r="I650" s="439"/>
    </row>
    <row r="651" spans="1:9" ht="13.5">
      <c r="A651" s="430">
        <v>2100301</v>
      </c>
      <c r="B651" s="431" t="s">
        <v>522</v>
      </c>
      <c r="C651" s="450">
        <v>47792</v>
      </c>
      <c r="D651" s="450">
        <v>51157</v>
      </c>
      <c r="E651" s="450">
        <v>51607</v>
      </c>
      <c r="F651" s="433">
        <f t="shared" si="20"/>
        <v>1.0798250753264145</v>
      </c>
      <c r="G651" s="433">
        <f t="shared" si="21"/>
        <v>1.0087964501436752</v>
      </c>
      <c r="I651" s="439"/>
    </row>
    <row r="652" spans="1:9" ht="13.5">
      <c r="A652" s="430">
        <v>2100302</v>
      </c>
      <c r="B652" s="431" t="s">
        <v>523</v>
      </c>
      <c r="C652" s="450">
        <v>244832</v>
      </c>
      <c r="D652" s="450">
        <v>308454</v>
      </c>
      <c r="E652" s="450">
        <v>279624</v>
      </c>
      <c r="F652" s="433">
        <f t="shared" si="20"/>
        <v>1.1421056071101816</v>
      </c>
      <c r="G652" s="433">
        <f t="shared" si="21"/>
        <v>0.9065338753914685</v>
      </c>
      <c r="I652" s="439"/>
    </row>
    <row r="653" spans="1:9" ht="13.5">
      <c r="A653" s="430">
        <v>2100399</v>
      </c>
      <c r="B653" s="431" t="s">
        <v>524</v>
      </c>
      <c r="C653" s="450">
        <v>22492</v>
      </c>
      <c r="D653" s="450">
        <v>32250</v>
      </c>
      <c r="E653" s="450">
        <v>17851</v>
      </c>
      <c r="F653" s="433">
        <f t="shared" si="20"/>
        <v>0.7936599679886182</v>
      </c>
      <c r="G653" s="433">
        <f t="shared" si="21"/>
        <v>0.5535193798449612</v>
      </c>
      <c r="I653" s="439"/>
    </row>
    <row r="654" spans="1:9" ht="13.5">
      <c r="A654" s="430">
        <v>21004</v>
      </c>
      <c r="B654" s="431" t="s">
        <v>525</v>
      </c>
      <c r="C654" s="451">
        <v>725810</v>
      </c>
      <c r="D654" s="451">
        <v>1306461</v>
      </c>
      <c r="E654" s="451">
        <v>838064</v>
      </c>
      <c r="F654" s="433">
        <f t="shared" si="20"/>
        <v>1.154660310549593</v>
      </c>
      <c r="G654" s="433">
        <f t="shared" si="21"/>
        <v>0.6414764772924718</v>
      </c>
      <c r="I654" s="439"/>
    </row>
    <row r="655" spans="1:9" ht="13.5">
      <c r="A655" s="430">
        <v>2100401</v>
      </c>
      <c r="B655" s="431" t="s">
        <v>526</v>
      </c>
      <c r="C655" s="450">
        <v>73696</v>
      </c>
      <c r="D655" s="450">
        <v>103639</v>
      </c>
      <c r="E655" s="450">
        <v>97509</v>
      </c>
      <c r="F655" s="433">
        <f t="shared" si="20"/>
        <v>1.3231247286148502</v>
      </c>
      <c r="G655" s="433">
        <f t="shared" si="21"/>
        <v>0.9408523818253747</v>
      </c>
      <c r="I655" s="439"/>
    </row>
    <row r="656" spans="1:9" ht="13.5">
      <c r="A656" s="430">
        <v>2100402</v>
      </c>
      <c r="B656" s="431" t="s">
        <v>527</v>
      </c>
      <c r="C656" s="450">
        <v>11111</v>
      </c>
      <c r="D656" s="450">
        <v>11490</v>
      </c>
      <c r="E656" s="450">
        <v>11478</v>
      </c>
      <c r="F656" s="433">
        <f t="shared" si="20"/>
        <v>1.033030330303303</v>
      </c>
      <c r="G656" s="433">
        <f t="shared" si="21"/>
        <v>0.9989556135770234</v>
      </c>
      <c r="I656" s="439"/>
    </row>
    <row r="657" spans="1:9" ht="13.5">
      <c r="A657" s="430">
        <v>2100403</v>
      </c>
      <c r="B657" s="431" t="s">
        <v>528</v>
      </c>
      <c r="C657" s="450">
        <v>57382</v>
      </c>
      <c r="D657" s="450">
        <v>59758</v>
      </c>
      <c r="E657" s="450">
        <v>46833</v>
      </c>
      <c r="F657" s="433">
        <f t="shared" si="20"/>
        <v>0.8161618626049981</v>
      </c>
      <c r="G657" s="433">
        <f t="shared" si="21"/>
        <v>0.7837109675691958</v>
      </c>
      <c r="I657" s="439"/>
    </row>
    <row r="658" spans="1:9" ht="13.5">
      <c r="A658" s="430">
        <v>2100404</v>
      </c>
      <c r="B658" s="431" t="s">
        <v>529</v>
      </c>
      <c r="C658" s="450">
        <v>29</v>
      </c>
      <c r="D658" s="450">
        <v>2000</v>
      </c>
      <c r="E658" s="450">
        <v>0</v>
      </c>
      <c r="F658" s="433">
        <f t="shared" si="20"/>
        <v>0</v>
      </c>
      <c r="G658" s="433">
        <f t="shared" si="21"/>
        <v>0</v>
      </c>
      <c r="I658" s="439"/>
    </row>
    <row r="659" spans="1:9" ht="13.5">
      <c r="A659" s="430">
        <v>2100405</v>
      </c>
      <c r="B659" s="431" t="s">
        <v>530</v>
      </c>
      <c r="C659" s="436">
        <v>5907</v>
      </c>
      <c r="D659" s="436">
        <v>2787</v>
      </c>
      <c r="E659" s="436">
        <v>2889</v>
      </c>
      <c r="F659" s="433">
        <f t="shared" si="20"/>
        <v>0.48908075165058407</v>
      </c>
      <c r="G659" s="433">
        <f t="shared" si="21"/>
        <v>1.0365984930032293</v>
      </c>
      <c r="I659" s="439"/>
    </row>
    <row r="660" spans="1:9" ht="13.5">
      <c r="A660" s="430">
        <v>2100406</v>
      </c>
      <c r="B660" s="431" t="s">
        <v>531</v>
      </c>
      <c r="C660" s="436">
        <v>13066</v>
      </c>
      <c r="D660" s="436">
        <v>10320</v>
      </c>
      <c r="E660" s="436">
        <v>12143</v>
      </c>
      <c r="F660" s="433">
        <f t="shared" si="20"/>
        <v>0.9293586407469769</v>
      </c>
      <c r="G660" s="433">
        <f t="shared" si="21"/>
        <v>1.1766472868217055</v>
      </c>
      <c r="I660" s="439"/>
    </row>
    <row r="661" spans="1:9" ht="13.5">
      <c r="A661" s="430">
        <v>2100407</v>
      </c>
      <c r="B661" s="431" t="s">
        <v>532</v>
      </c>
      <c r="C661" s="436">
        <v>1001</v>
      </c>
      <c r="D661" s="436">
        <v>1096</v>
      </c>
      <c r="E661" s="436">
        <v>530</v>
      </c>
      <c r="F661" s="433">
        <f t="shared" si="20"/>
        <v>0.5294705294705294</v>
      </c>
      <c r="G661" s="433">
        <f t="shared" si="21"/>
        <v>0.4835766423357664</v>
      </c>
      <c r="I661" s="439"/>
    </row>
    <row r="662" spans="1:9" ht="13.5">
      <c r="A662" s="430">
        <v>2100408</v>
      </c>
      <c r="B662" s="431" t="s">
        <v>533</v>
      </c>
      <c r="C662" s="436">
        <v>141550</v>
      </c>
      <c r="D662" s="436">
        <v>183108</v>
      </c>
      <c r="E662" s="436">
        <v>174936</v>
      </c>
      <c r="F662" s="433">
        <f t="shared" si="20"/>
        <v>1.235860120098905</v>
      </c>
      <c r="G662" s="433">
        <f t="shared" si="21"/>
        <v>0.9553706009568124</v>
      </c>
      <c r="I662" s="439"/>
    </row>
    <row r="663" spans="1:9" ht="13.5">
      <c r="A663" s="430">
        <v>2100409</v>
      </c>
      <c r="B663" s="431" t="s">
        <v>534</v>
      </c>
      <c r="C663" s="436">
        <v>60103</v>
      </c>
      <c r="D663" s="436">
        <v>98824</v>
      </c>
      <c r="E663" s="436">
        <v>74393</v>
      </c>
      <c r="F663" s="433">
        <f t="shared" si="20"/>
        <v>1.2377585145500225</v>
      </c>
      <c r="G663" s="433">
        <f t="shared" si="21"/>
        <v>0.7527827248441674</v>
      </c>
      <c r="I663" s="439"/>
    </row>
    <row r="664" spans="1:9" ht="13.5">
      <c r="A664" s="430">
        <v>2100410</v>
      </c>
      <c r="B664" s="431" t="s">
        <v>535</v>
      </c>
      <c r="C664" s="436">
        <v>308244</v>
      </c>
      <c r="D664" s="436">
        <v>765057</v>
      </c>
      <c r="E664" s="436">
        <v>338519</v>
      </c>
      <c r="F664" s="433">
        <f t="shared" si="20"/>
        <v>1.0982176457611503</v>
      </c>
      <c r="G664" s="433">
        <f t="shared" si="21"/>
        <v>0.4424755279671972</v>
      </c>
      <c r="I664" s="439"/>
    </row>
    <row r="665" spans="1:9" ht="13.5">
      <c r="A665" s="430">
        <v>2100499</v>
      </c>
      <c r="B665" s="431" t="s">
        <v>536</v>
      </c>
      <c r="C665" s="436">
        <v>53721</v>
      </c>
      <c r="D665" s="436">
        <v>68382</v>
      </c>
      <c r="E665" s="436">
        <v>78834</v>
      </c>
      <c r="F665" s="433">
        <f t="shared" si="20"/>
        <v>1.4674708214664656</v>
      </c>
      <c r="G665" s="433">
        <f t="shared" si="21"/>
        <v>1.1528472405018864</v>
      </c>
      <c r="I665" s="439"/>
    </row>
    <row r="666" spans="1:9" ht="13.5">
      <c r="A666" s="430">
        <v>21006</v>
      </c>
      <c r="B666" s="431" t="s">
        <v>537</v>
      </c>
      <c r="C666" s="442">
        <v>11796</v>
      </c>
      <c r="D666" s="442">
        <v>10870</v>
      </c>
      <c r="E666" s="442">
        <v>7193</v>
      </c>
      <c r="F666" s="433">
        <f t="shared" si="20"/>
        <v>0.6097829772804341</v>
      </c>
      <c r="G666" s="433">
        <f t="shared" si="21"/>
        <v>0.6617295308187673</v>
      </c>
      <c r="I666" s="439"/>
    </row>
    <row r="667" spans="1:9" ht="13.5">
      <c r="A667" s="430">
        <v>2100601</v>
      </c>
      <c r="B667" s="431" t="s">
        <v>538</v>
      </c>
      <c r="C667" s="436">
        <v>6893</v>
      </c>
      <c r="D667" s="436">
        <v>7933</v>
      </c>
      <c r="E667" s="436">
        <v>6768</v>
      </c>
      <c r="F667" s="433">
        <f t="shared" si="20"/>
        <v>0.9818656608153199</v>
      </c>
      <c r="G667" s="433">
        <f t="shared" si="21"/>
        <v>0.8531450901298374</v>
      </c>
      <c r="I667" s="439"/>
    </row>
    <row r="668" spans="1:9" ht="13.5">
      <c r="A668" s="430">
        <v>2100699</v>
      </c>
      <c r="B668" s="431" t="s">
        <v>539</v>
      </c>
      <c r="C668" s="436">
        <v>4903</v>
      </c>
      <c r="D668" s="436">
        <v>2937</v>
      </c>
      <c r="E668" s="436">
        <v>425</v>
      </c>
      <c r="F668" s="433">
        <f t="shared" si="20"/>
        <v>0.08668162349581889</v>
      </c>
      <c r="G668" s="433">
        <f t="shared" si="21"/>
        <v>0.14470548178413348</v>
      </c>
      <c r="I668" s="439"/>
    </row>
    <row r="669" spans="1:9" ht="13.5">
      <c r="A669" s="430">
        <v>21007</v>
      </c>
      <c r="B669" s="431" t="s">
        <v>540</v>
      </c>
      <c r="C669" s="442">
        <v>122610</v>
      </c>
      <c r="D669" s="442">
        <v>150234</v>
      </c>
      <c r="E669" s="442">
        <v>123732</v>
      </c>
      <c r="F669" s="433">
        <f t="shared" si="20"/>
        <v>1.00915096647908</v>
      </c>
      <c r="G669" s="433">
        <f t="shared" si="21"/>
        <v>0.823595191501258</v>
      </c>
      <c r="I669" s="439"/>
    </row>
    <row r="670" spans="1:9" ht="13.5">
      <c r="A670" s="430">
        <v>2100716</v>
      </c>
      <c r="B670" s="431" t="s">
        <v>541</v>
      </c>
      <c r="C670" s="436">
        <v>14661</v>
      </c>
      <c r="D670" s="436">
        <v>14697</v>
      </c>
      <c r="E670" s="436">
        <v>12122</v>
      </c>
      <c r="F670" s="433">
        <f t="shared" si="20"/>
        <v>0.8268194529704659</v>
      </c>
      <c r="G670" s="433">
        <f t="shared" si="21"/>
        <v>0.824794175682112</v>
      </c>
      <c r="I670" s="439"/>
    </row>
    <row r="671" spans="1:9" ht="13.5">
      <c r="A671" s="430">
        <v>2100717</v>
      </c>
      <c r="B671" s="431" t="s">
        <v>542</v>
      </c>
      <c r="C671" s="436">
        <v>75385</v>
      </c>
      <c r="D671" s="436">
        <v>93703</v>
      </c>
      <c r="E671" s="436">
        <v>90619</v>
      </c>
      <c r="F671" s="433">
        <f t="shared" si="20"/>
        <v>1.2020826424354978</v>
      </c>
      <c r="G671" s="433">
        <f t="shared" si="21"/>
        <v>0.9670874998665998</v>
      </c>
      <c r="I671" s="439"/>
    </row>
    <row r="672" spans="1:9" ht="13.5">
      <c r="A672" s="430">
        <v>2100799</v>
      </c>
      <c r="B672" s="431" t="s">
        <v>543</v>
      </c>
      <c r="C672" s="436">
        <v>32564</v>
      </c>
      <c r="D672" s="436">
        <v>41834</v>
      </c>
      <c r="E672" s="436">
        <v>20991</v>
      </c>
      <c r="F672" s="433">
        <f t="shared" si="20"/>
        <v>0.6446075420709987</v>
      </c>
      <c r="G672" s="433">
        <f t="shared" si="21"/>
        <v>0.5017688961132094</v>
      </c>
      <c r="I672" s="439"/>
    </row>
    <row r="673" spans="1:9" ht="13.5">
      <c r="A673" s="430">
        <v>21011</v>
      </c>
      <c r="B673" s="431" t="s">
        <v>544</v>
      </c>
      <c r="C673" s="442">
        <v>330257</v>
      </c>
      <c r="D673" s="442">
        <v>311476</v>
      </c>
      <c r="E673" s="442">
        <v>428069</v>
      </c>
      <c r="F673" s="433">
        <f t="shared" si="20"/>
        <v>1.2961693469025637</v>
      </c>
      <c r="G673" s="433">
        <f t="shared" si="21"/>
        <v>1.3743241854910169</v>
      </c>
      <c r="I673" s="439"/>
    </row>
    <row r="674" spans="1:9" ht="13.5">
      <c r="A674" s="430">
        <v>2101101</v>
      </c>
      <c r="B674" s="431" t="s">
        <v>545</v>
      </c>
      <c r="C674" s="436">
        <v>137695</v>
      </c>
      <c r="D674" s="436">
        <v>130609</v>
      </c>
      <c r="E674" s="436">
        <v>183475</v>
      </c>
      <c r="F674" s="433">
        <f t="shared" si="20"/>
        <v>1.3324739460401611</v>
      </c>
      <c r="G674" s="433">
        <f t="shared" si="21"/>
        <v>1.4047653683896208</v>
      </c>
      <c r="I674" s="439"/>
    </row>
    <row r="675" spans="1:9" ht="13.5">
      <c r="A675" s="430">
        <v>2101102</v>
      </c>
      <c r="B675" s="431" t="s">
        <v>546</v>
      </c>
      <c r="C675" s="436">
        <v>115086</v>
      </c>
      <c r="D675" s="436">
        <v>108184</v>
      </c>
      <c r="E675" s="436">
        <v>150126</v>
      </c>
      <c r="F675" s="433">
        <f t="shared" si="20"/>
        <v>1.304467963088473</v>
      </c>
      <c r="G675" s="433">
        <f t="shared" si="21"/>
        <v>1.3876913406788434</v>
      </c>
      <c r="I675" s="439"/>
    </row>
    <row r="676" spans="1:9" ht="13.5">
      <c r="A676" s="430">
        <v>2101103</v>
      </c>
      <c r="B676" s="431" t="s">
        <v>547</v>
      </c>
      <c r="C676" s="436">
        <v>67273</v>
      </c>
      <c r="D676" s="436">
        <v>68818</v>
      </c>
      <c r="E676" s="436">
        <v>90094</v>
      </c>
      <c r="F676" s="433">
        <f t="shared" si="20"/>
        <v>1.339229705825517</v>
      </c>
      <c r="G676" s="433">
        <f t="shared" si="21"/>
        <v>1.3091633002993404</v>
      </c>
      <c r="I676" s="439"/>
    </row>
    <row r="677" spans="1:9" ht="13.5">
      <c r="A677" s="430">
        <v>2101199</v>
      </c>
      <c r="B677" s="431" t="s">
        <v>548</v>
      </c>
      <c r="C677" s="436">
        <v>10203</v>
      </c>
      <c r="D677" s="436">
        <v>3865</v>
      </c>
      <c r="E677" s="436">
        <v>4374</v>
      </c>
      <c r="F677" s="433">
        <f t="shared" si="20"/>
        <v>0.42869744192884446</v>
      </c>
      <c r="G677" s="433">
        <f t="shared" si="21"/>
        <v>1.1316946959896508</v>
      </c>
      <c r="I677" s="439"/>
    </row>
    <row r="678" spans="1:9" ht="13.5">
      <c r="A678" s="430">
        <v>21012</v>
      </c>
      <c r="B678" s="431" t="s">
        <v>549</v>
      </c>
      <c r="C678" s="442">
        <v>868156</v>
      </c>
      <c r="D678" s="442">
        <v>1048969</v>
      </c>
      <c r="E678" s="442">
        <v>859441</v>
      </c>
      <c r="F678" s="433">
        <f t="shared" si="20"/>
        <v>0.9899614815770438</v>
      </c>
      <c r="G678" s="433">
        <f t="shared" si="21"/>
        <v>0.8193197320416523</v>
      </c>
      <c r="I678" s="439"/>
    </row>
    <row r="679" spans="1:9" ht="13.5">
      <c r="A679" s="430">
        <v>2101201</v>
      </c>
      <c r="B679" s="431" t="s">
        <v>550</v>
      </c>
      <c r="C679" s="436">
        <v>13994</v>
      </c>
      <c r="D679" s="436">
        <v>24615</v>
      </c>
      <c r="E679" s="436">
        <v>8832</v>
      </c>
      <c r="F679" s="433">
        <f t="shared" si="20"/>
        <v>0.6311276261254823</v>
      </c>
      <c r="G679" s="433">
        <f t="shared" si="21"/>
        <v>0.358805606337599</v>
      </c>
      <c r="I679" s="439"/>
    </row>
    <row r="680" spans="1:9" ht="13.5">
      <c r="A680" s="430">
        <v>2101202</v>
      </c>
      <c r="B680" s="431" t="s">
        <v>551</v>
      </c>
      <c r="C680" s="436">
        <v>837929</v>
      </c>
      <c r="D680" s="436">
        <v>1017363</v>
      </c>
      <c r="E680" s="436">
        <v>839695</v>
      </c>
      <c r="F680" s="433">
        <f t="shared" si="20"/>
        <v>1.0021075771336234</v>
      </c>
      <c r="G680" s="433">
        <f t="shared" si="21"/>
        <v>0.8253642013715852</v>
      </c>
      <c r="I680" s="439"/>
    </row>
    <row r="681" spans="1:9" ht="13.5">
      <c r="A681" s="430">
        <v>2101299</v>
      </c>
      <c r="B681" s="431" t="s">
        <v>552</v>
      </c>
      <c r="C681" s="436">
        <v>16233</v>
      </c>
      <c r="D681" s="436">
        <v>6991</v>
      </c>
      <c r="E681" s="436">
        <v>10914</v>
      </c>
      <c r="F681" s="433">
        <f t="shared" si="20"/>
        <v>0.6723341341711329</v>
      </c>
      <c r="G681" s="433">
        <f t="shared" si="21"/>
        <v>1.5611500500643685</v>
      </c>
      <c r="I681" s="439"/>
    </row>
    <row r="682" spans="1:9" ht="13.5">
      <c r="A682" s="430">
        <v>21013</v>
      </c>
      <c r="B682" s="431" t="s">
        <v>553</v>
      </c>
      <c r="C682" s="442">
        <v>127987</v>
      </c>
      <c r="D682" s="442">
        <v>192127</v>
      </c>
      <c r="E682" s="442">
        <v>149012</v>
      </c>
      <c r="F682" s="433">
        <f t="shared" si="20"/>
        <v>1.1642744966285639</v>
      </c>
      <c r="G682" s="433">
        <f t="shared" si="21"/>
        <v>0.7755911454402556</v>
      </c>
      <c r="I682" s="439"/>
    </row>
    <row r="683" spans="1:9" ht="13.5">
      <c r="A683" s="430">
        <v>2101301</v>
      </c>
      <c r="B683" s="431" t="s">
        <v>554</v>
      </c>
      <c r="C683" s="436">
        <v>49721</v>
      </c>
      <c r="D683" s="436">
        <v>184352</v>
      </c>
      <c r="E683" s="436">
        <v>140309</v>
      </c>
      <c r="F683" s="433">
        <f t="shared" si="20"/>
        <v>2.821926349027574</v>
      </c>
      <c r="G683" s="433">
        <f t="shared" si="21"/>
        <v>0.7610929092171498</v>
      </c>
      <c r="I683" s="439"/>
    </row>
    <row r="684" spans="1:9" ht="13.5">
      <c r="A684" s="430">
        <v>2101302</v>
      </c>
      <c r="B684" s="431" t="s">
        <v>555</v>
      </c>
      <c r="C684" s="436">
        <v>1168</v>
      </c>
      <c r="D684" s="436">
        <v>1465</v>
      </c>
      <c r="E684" s="436">
        <v>1323</v>
      </c>
      <c r="F684" s="433">
        <f t="shared" si="20"/>
        <v>1.1327054794520548</v>
      </c>
      <c r="G684" s="433">
        <f t="shared" si="21"/>
        <v>0.9030716723549488</v>
      </c>
      <c r="I684" s="439"/>
    </row>
    <row r="685" spans="1:9" ht="13.5">
      <c r="A685" s="430">
        <v>2101399</v>
      </c>
      <c r="B685" s="431" t="s">
        <v>556</v>
      </c>
      <c r="C685" s="436">
        <v>77098</v>
      </c>
      <c r="D685" s="436">
        <v>6310</v>
      </c>
      <c r="E685" s="436">
        <v>7380</v>
      </c>
      <c r="F685" s="433">
        <f t="shared" si="20"/>
        <v>0.09572232742743002</v>
      </c>
      <c r="G685" s="433">
        <f t="shared" si="21"/>
        <v>1.1695721077654517</v>
      </c>
      <c r="I685" s="439"/>
    </row>
    <row r="686" spans="1:9" ht="13.5">
      <c r="A686" s="430">
        <v>21014</v>
      </c>
      <c r="B686" s="431" t="s">
        <v>557</v>
      </c>
      <c r="C686" s="442">
        <v>1658</v>
      </c>
      <c r="D686" s="442">
        <v>2370</v>
      </c>
      <c r="E686" s="442">
        <v>7467</v>
      </c>
      <c r="F686" s="433">
        <f t="shared" si="20"/>
        <v>4.503618817852835</v>
      </c>
      <c r="G686" s="433">
        <f t="shared" si="21"/>
        <v>3.150632911392405</v>
      </c>
      <c r="I686" s="439"/>
    </row>
    <row r="687" spans="1:9" ht="13.5">
      <c r="A687" s="430">
        <v>2101401</v>
      </c>
      <c r="B687" s="431" t="s">
        <v>558</v>
      </c>
      <c r="C687" s="436">
        <v>1493</v>
      </c>
      <c r="D687" s="436">
        <v>2370</v>
      </c>
      <c r="E687" s="436">
        <v>3626</v>
      </c>
      <c r="F687" s="433">
        <f t="shared" si="20"/>
        <v>2.42866711319491</v>
      </c>
      <c r="G687" s="433">
        <f t="shared" si="21"/>
        <v>1.529957805907173</v>
      </c>
      <c r="I687" s="439"/>
    </row>
    <row r="688" spans="1:9" ht="13.5">
      <c r="A688" s="430">
        <v>2101499</v>
      </c>
      <c r="B688" s="431" t="s">
        <v>559</v>
      </c>
      <c r="C688" s="436">
        <v>165</v>
      </c>
      <c r="D688" s="436">
        <v>0</v>
      </c>
      <c r="E688" s="436">
        <v>3841</v>
      </c>
      <c r="F688" s="433">
        <f t="shared" si="20"/>
        <v>23.278787878787877</v>
      </c>
      <c r="G688" s="433" t="e">
        <f t="shared" si="21"/>
        <v>#DIV/0!</v>
      </c>
      <c r="I688" s="439"/>
    </row>
    <row r="689" spans="1:9" ht="13.5">
      <c r="A689" s="430">
        <v>21015</v>
      </c>
      <c r="B689" s="431" t="s">
        <v>560</v>
      </c>
      <c r="C689" s="442">
        <v>59794</v>
      </c>
      <c r="D689" s="442">
        <v>84694</v>
      </c>
      <c r="E689" s="442">
        <v>109442</v>
      </c>
      <c r="F689" s="433">
        <f t="shared" si="20"/>
        <v>1.8303174231528248</v>
      </c>
      <c r="G689" s="433">
        <f t="shared" si="21"/>
        <v>1.2922048787399343</v>
      </c>
      <c r="I689" s="439"/>
    </row>
    <row r="690" spans="1:9" ht="13.5">
      <c r="A690" s="430">
        <v>2101501</v>
      </c>
      <c r="B690" s="431" t="s">
        <v>64</v>
      </c>
      <c r="C690" s="436">
        <v>20154</v>
      </c>
      <c r="D690" s="436">
        <v>24002</v>
      </c>
      <c r="E690" s="436">
        <v>24557</v>
      </c>
      <c r="F690" s="433">
        <f t="shared" si="20"/>
        <v>1.2184677979557408</v>
      </c>
      <c r="G690" s="433">
        <f t="shared" si="21"/>
        <v>1.0231230730772436</v>
      </c>
      <c r="I690" s="439"/>
    </row>
    <row r="691" spans="1:9" ht="13.5">
      <c r="A691" s="430">
        <v>2101502</v>
      </c>
      <c r="B691" s="431" t="s">
        <v>65</v>
      </c>
      <c r="C691" s="436">
        <v>1188</v>
      </c>
      <c r="D691" s="436">
        <v>640</v>
      </c>
      <c r="E691" s="436">
        <v>4272</v>
      </c>
      <c r="F691" s="433">
        <f t="shared" si="20"/>
        <v>3.595959595959596</v>
      </c>
      <c r="G691" s="433">
        <f t="shared" si="21"/>
        <v>6.675</v>
      </c>
      <c r="I691" s="439"/>
    </row>
    <row r="692" spans="1:9" ht="13.5">
      <c r="A692" s="430">
        <v>2101503</v>
      </c>
      <c r="B692" s="431" t="s">
        <v>66</v>
      </c>
      <c r="C692" s="436">
        <v>0</v>
      </c>
      <c r="D692" s="436">
        <v>0</v>
      </c>
      <c r="E692" s="436">
        <v>50</v>
      </c>
      <c r="F692" s="433" t="e">
        <f t="shared" si="20"/>
        <v>#DIV/0!</v>
      </c>
      <c r="G692" s="433" t="e">
        <f t="shared" si="21"/>
        <v>#DIV/0!</v>
      </c>
      <c r="I692" s="439"/>
    </row>
    <row r="693" spans="1:9" ht="13.5">
      <c r="A693" s="430">
        <v>2101504</v>
      </c>
      <c r="B693" s="431" t="s">
        <v>105</v>
      </c>
      <c r="C693" s="436">
        <v>18988</v>
      </c>
      <c r="D693" s="436">
        <v>13196</v>
      </c>
      <c r="E693" s="436">
        <v>19063</v>
      </c>
      <c r="F693" s="433">
        <f t="shared" si="20"/>
        <v>1.0039498630714134</v>
      </c>
      <c r="G693" s="433">
        <f t="shared" si="21"/>
        <v>1.4446044255835102</v>
      </c>
      <c r="I693" s="439"/>
    </row>
    <row r="694" spans="1:9" ht="13.5">
      <c r="A694" s="430">
        <v>2101505</v>
      </c>
      <c r="B694" s="431" t="s">
        <v>561</v>
      </c>
      <c r="C694" s="436">
        <v>36</v>
      </c>
      <c r="D694" s="436">
        <v>25</v>
      </c>
      <c r="E694" s="436">
        <v>1450</v>
      </c>
      <c r="F694" s="433">
        <f t="shared" si="20"/>
        <v>40.27777777777778</v>
      </c>
      <c r="G694" s="433">
        <f t="shared" si="21"/>
        <v>58</v>
      </c>
      <c r="I694" s="439"/>
    </row>
    <row r="695" spans="1:9" ht="13.5">
      <c r="A695" s="430">
        <v>2101506</v>
      </c>
      <c r="B695" s="431" t="s">
        <v>562</v>
      </c>
      <c r="C695" s="436">
        <v>3018</v>
      </c>
      <c r="D695" s="436">
        <v>2927</v>
      </c>
      <c r="E695" s="436">
        <v>1690</v>
      </c>
      <c r="F695" s="433">
        <f t="shared" si="20"/>
        <v>0.559973492379059</v>
      </c>
      <c r="G695" s="433">
        <f t="shared" si="21"/>
        <v>0.5773829859924837</v>
      </c>
      <c r="I695" s="439"/>
    </row>
    <row r="696" spans="1:9" ht="13.5">
      <c r="A696" s="430">
        <v>2101550</v>
      </c>
      <c r="B696" s="431" t="s">
        <v>73</v>
      </c>
      <c r="C696" s="436">
        <v>2280</v>
      </c>
      <c r="D696" s="436">
        <v>3273</v>
      </c>
      <c r="E696" s="436">
        <v>3500</v>
      </c>
      <c r="F696" s="433">
        <f t="shared" si="20"/>
        <v>1.5350877192982457</v>
      </c>
      <c r="G696" s="433">
        <f t="shared" si="21"/>
        <v>1.0693553315001527</v>
      </c>
      <c r="I696" s="439"/>
    </row>
    <row r="697" spans="1:9" ht="13.5">
      <c r="A697" s="430">
        <v>2101599</v>
      </c>
      <c r="B697" s="431" t="s">
        <v>563</v>
      </c>
      <c r="C697" s="436">
        <v>14130</v>
      </c>
      <c r="D697" s="436">
        <v>40631</v>
      </c>
      <c r="E697" s="436">
        <v>54860</v>
      </c>
      <c r="F697" s="433">
        <f t="shared" si="20"/>
        <v>3.8825194621372967</v>
      </c>
      <c r="G697" s="433">
        <f t="shared" si="21"/>
        <v>1.3502005857596417</v>
      </c>
      <c r="I697" s="439"/>
    </row>
    <row r="698" spans="1:9" ht="13.5">
      <c r="A698" s="430">
        <v>21016</v>
      </c>
      <c r="B698" s="431" t="s">
        <v>564</v>
      </c>
      <c r="C698" s="436">
        <v>1596</v>
      </c>
      <c r="D698" s="436">
        <v>2001</v>
      </c>
      <c r="E698" s="436">
        <v>1563</v>
      </c>
      <c r="F698" s="433">
        <f t="shared" si="20"/>
        <v>0.9793233082706767</v>
      </c>
      <c r="G698" s="433">
        <f t="shared" si="21"/>
        <v>0.7811094452773614</v>
      </c>
      <c r="I698" s="439"/>
    </row>
    <row r="699" spans="1:9" ht="13.5">
      <c r="A699" s="430">
        <v>21099</v>
      </c>
      <c r="B699" s="452" t="s">
        <v>565</v>
      </c>
      <c r="C699" s="436">
        <v>86844</v>
      </c>
      <c r="D699" s="436">
        <v>118756</v>
      </c>
      <c r="E699" s="436">
        <v>76296</v>
      </c>
      <c r="F699" s="433">
        <f t="shared" si="20"/>
        <v>0.8785408318363963</v>
      </c>
      <c r="G699" s="433">
        <f t="shared" si="21"/>
        <v>0.6424601704334939</v>
      </c>
      <c r="I699" s="439"/>
    </row>
    <row r="700" spans="1:9" ht="13.5">
      <c r="A700" s="430">
        <v>211</v>
      </c>
      <c r="B700" s="452" t="s">
        <v>566</v>
      </c>
      <c r="C700" s="435">
        <v>623455</v>
      </c>
      <c r="D700" s="435">
        <v>787087</v>
      </c>
      <c r="E700" s="435">
        <v>702300</v>
      </c>
      <c r="F700" s="433">
        <f t="shared" si="20"/>
        <v>1.1264646205419797</v>
      </c>
      <c r="G700" s="433">
        <f t="shared" si="21"/>
        <v>0.8922774737735473</v>
      </c>
      <c r="I700" s="439"/>
    </row>
    <row r="701" spans="1:9" ht="13.5">
      <c r="A701" s="430">
        <v>21101</v>
      </c>
      <c r="B701" s="452" t="s">
        <v>567</v>
      </c>
      <c r="C701" s="442">
        <v>57163</v>
      </c>
      <c r="D701" s="442">
        <v>65404</v>
      </c>
      <c r="E701" s="442">
        <v>58500</v>
      </c>
      <c r="F701" s="433">
        <f t="shared" si="20"/>
        <v>1.0233892552875112</v>
      </c>
      <c r="G701" s="433">
        <f t="shared" si="21"/>
        <v>0.8944407069903981</v>
      </c>
      <c r="I701" s="439"/>
    </row>
    <row r="702" spans="1:9" ht="13.5">
      <c r="A702" s="430">
        <v>2110101</v>
      </c>
      <c r="B702" s="452" t="s">
        <v>64</v>
      </c>
      <c r="C702" s="436">
        <v>28484</v>
      </c>
      <c r="D702" s="436">
        <v>33600</v>
      </c>
      <c r="E702" s="436">
        <v>35006</v>
      </c>
      <c r="F702" s="433">
        <f t="shared" si="20"/>
        <v>1.22897065018958</v>
      </c>
      <c r="G702" s="433">
        <f t="shared" si="21"/>
        <v>1.041845238095238</v>
      </c>
      <c r="I702" s="439"/>
    </row>
    <row r="703" spans="1:9" ht="13.5">
      <c r="A703" s="430">
        <v>2110102</v>
      </c>
      <c r="B703" s="452" t="s">
        <v>65</v>
      </c>
      <c r="C703" s="436">
        <v>3389</v>
      </c>
      <c r="D703" s="436">
        <v>5661</v>
      </c>
      <c r="E703" s="436">
        <v>3982</v>
      </c>
      <c r="F703" s="433">
        <f t="shared" si="20"/>
        <v>1.1749778695780466</v>
      </c>
      <c r="G703" s="433">
        <f t="shared" si="21"/>
        <v>0.7034092916445858</v>
      </c>
      <c r="I703" s="439"/>
    </row>
    <row r="704" spans="1:9" ht="13.5">
      <c r="A704" s="430">
        <v>2110103</v>
      </c>
      <c r="B704" s="452" t="s">
        <v>66</v>
      </c>
      <c r="C704" s="436">
        <v>3821</v>
      </c>
      <c r="D704" s="436">
        <v>3842</v>
      </c>
      <c r="E704" s="436">
        <v>3418</v>
      </c>
      <c r="F704" s="433">
        <f t="shared" si="20"/>
        <v>0.8945302276890866</v>
      </c>
      <c r="G704" s="433">
        <f t="shared" si="21"/>
        <v>0.8896408120770432</v>
      </c>
      <c r="I704" s="439"/>
    </row>
    <row r="705" spans="1:9" ht="13.5">
      <c r="A705" s="430">
        <v>2110104</v>
      </c>
      <c r="B705" s="452" t="s">
        <v>568</v>
      </c>
      <c r="C705" s="436">
        <v>450</v>
      </c>
      <c r="D705" s="436">
        <v>419</v>
      </c>
      <c r="E705" s="436">
        <v>410</v>
      </c>
      <c r="F705" s="433">
        <f t="shared" si="20"/>
        <v>0.9111111111111111</v>
      </c>
      <c r="G705" s="433">
        <f t="shared" si="21"/>
        <v>0.9785202863961814</v>
      </c>
      <c r="I705" s="439"/>
    </row>
    <row r="706" spans="1:9" ht="13.5">
      <c r="A706" s="430">
        <v>2110105</v>
      </c>
      <c r="B706" s="452" t="s">
        <v>569</v>
      </c>
      <c r="C706" s="436">
        <v>594</v>
      </c>
      <c r="D706" s="436">
        <v>642</v>
      </c>
      <c r="E706" s="436">
        <v>449</v>
      </c>
      <c r="F706" s="433">
        <f t="shared" si="20"/>
        <v>0.7558922558922558</v>
      </c>
      <c r="G706" s="433">
        <f t="shared" si="21"/>
        <v>0.6993769470404985</v>
      </c>
      <c r="I706" s="439"/>
    </row>
    <row r="707" spans="1:9" ht="13.5">
      <c r="A707" s="430">
        <v>2110106</v>
      </c>
      <c r="B707" s="452" t="s">
        <v>570</v>
      </c>
      <c r="C707" s="436">
        <v>0</v>
      </c>
      <c r="D707" s="436">
        <v>0</v>
      </c>
      <c r="E707" s="436">
        <v>0</v>
      </c>
      <c r="F707" s="433" t="e">
        <f t="shared" si="20"/>
        <v>#DIV/0!</v>
      </c>
      <c r="G707" s="433" t="e">
        <f t="shared" si="21"/>
        <v>#DIV/0!</v>
      </c>
      <c r="I707" s="439"/>
    </row>
    <row r="708" spans="1:9" ht="13.5">
      <c r="A708" s="430">
        <v>2110107</v>
      </c>
      <c r="B708" s="452" t="s">
        <v>571</v>
      </c>
      <c r="C708" s="436">
        <v>210</v>
      </c>
      <c r="D708" s="436">
        <v>462</v>
      </c>
      <c r="E708" s="436">
        <v>444</v>
      </c>
      <c r="F708" s="433">
        <f t="shared" si="20"/>
        <v>2.1142857142857143</v>
      </c>
      <c r="G708" s="433">
        <f t="shared" si="21"/>
        <v>0.961038961038961</v>
      </c>
      <c r="I708" s="439"/>
    </row>
    <row r="709" spans="1:9" ht="13.5">
      <c r="A709" s="430">
        <v>2110108</v>
      </c>
      <c r="B709" s="452" t="s">
        <v>572</v>
      </c>
      <c r="C709" s="436">
        <v>0</v>
      </c>
      <c r="D709" s="436">
        <v>0</v>
      </c>
      <c r="E709" s="436">
        <v>0</v>
      </c>
      <c r="F709" s="433" t="e">
        <f t="shared" si="20"/>
        <v>#DIV/0!</v>
      </c>
      <c r="G709" s="433" t="e">
        <f t="shared" si="21"/>
        <v>#DIV/0!</v>
      </c>
      <c r="I709" s="439"/>
    </row>
    <row r="710" spans="1:9" ht="13.5">
      <c r="A710" s="430">
        <v>2110199</v>
      </c>
      <c r="B710" s="452" t="s">
        <v>573</v>
      </c>
      <c r="C710" s="436">
        <v>20215</v>
      </c>
      <c r="D710" s="436">
        <v>20778</v>
      </c>
      <c r="E710" s="436">
        <v>14791</v>
      </c>
      <c r="F710" s="433">
        <f t="shared" si="20"/>
        <v>0.7316843927776404</v>
      </c>
      <c r="G710" s="433">
        <f t="shared" si="21"/>
        <v>0.711858696698431</v>
      </c>
      <c r="I710" s="439"/>
    </row>
    <row r="711" spans="1:9" ht="13.5">
      <c r="A711" s="430">
        <v>21102</v>
      </c>
      <c r="B711" s="452" t="s">
        <v>574</v>
      </c>
      <c r="C711" s="451">
        <v>7872</v>
      </c>
      <c r="D711" s="451">
        <v>7579</v>
      </c>
      <c r="E711" s="451">
        <v>8424</v>
      </c>
      <c r="F711" s="433">
        <f aca="true" t="shared" si="22" ref="F711:F774">E711/C711</f>
        <v>1.0701219512195121</v>
      </c>
      <c r="G711" s="433">
        <f aca="true" t="shared" si="23" ref="G711:G774">E711/D711</f>
        <v>1.1114922813036021</v>
      </c>
      <c r="I711" s="439"/>
    </row>
    <row r="712" spans="1:9" ht="13.5">
      <c r="A712" s="430">
        <v>2110203</v>
      </c>
      <c r="B712" s="452" t="s">
        <v>575</v>
      </c>
      <c r="C712" s="453">
        <v>329</v>
      </c>
      <c r="D712" s="453">
        <v>522</v>
      </c>
      <c r="E712" s="453">
        <v>382</v>
      </c>
      <c r="F712" s="433">
        <f t="shared" si="22"/>
        <v>1.1610942249240122</v>
      </c>
      <c r="G712" s="433">
        <f t="shared" si="23"/>
        <v>0.7318007662835249</v>
      </c>
      <c r="I712" s="439"/>
    </row>
    <row r="713" spans="1:9" ht="13.5">
      <c r="A713" s="430">
        <v>2110204</v>
      </c>
      <c r="B713" s="452" t="s">
        <v>576</v>
      </c>
      <c r="C713" s="453">
        <v>0</v>
      </c>
      <c r="D713" s="453">
        <v>20</v>
      </c>
      <c r="E713" s="453">
        <v>500</v>
      </c>
      <c r="F713" s="433" t="e">
        <f t="shared" si="22"/>
        <v>#DIV/0!</v>
      </c>
      <c r="G713" s="433">
        <f t="shared" si="23"/>
        <v>25</v>
      </c>
      <c r="I713" s="439"/>
    </row>
    <row r="714" spans="1:9" ht="13.5">
      <c r="A714" s="430">
        <v>2110299</v>
      </c>
      <c r="B714" s="452" t="s">
        <v>577</v>
      </c>
      <c r="C714" s="453">
        <v>7543</v>
      </c>
      <c r="D714" s="453">
        <v>7037</v>
      </c>
      <c r="E714" s="453">
        <v>7542</v>
      </c>
      <c r="F714" s="433">
        <f t="shared" si="22"/>
        <v>0.9998674267532812</v>
      </c>
      <c r="G714" s="433">
        <f t="shared" si="23"/>
        <v>1.0717635355975559</v>
      </c>
      <c r="I714" s="439"/>
    </row>
    <row r="715" spans="1:9" ht="13.5">
      <c r="A715" s="430">
        <v>21103</v>
      </c>
      <c r="B715" s="452" t="s">
        <v>578</v>
      </c>
      <c r="C715" s="451">
        <v>135484</v>
      </c>
      <c r="D715" s="451">
        <v>192949</v>
      </c>
      <c r="E715" s="451">
        <v>263144</v>
      </c>
      <c r="F715" s="433">
        <f t="shared" si="22"/>
        <v>1.9422514835700158</v>
      </c>
      <c r="G715" s="433">
        <f t="shared" si="23"/>
        <v>1.363800797101825</v>
      </c>
      <c r="I715" s="439"/>
    </row>
    <row r="716" spans="1:9" ht="13.5">
      <c r="A716" s="430">
        <v>2110301</v>
      </c>
      <c r="B716" s="452" t="s">
        <v>579</v>
      </c>
      <c r="C716" s="453">
        <v>9765</v>
      </c>
      <c r="D716" s="453">
        <v>34123</v>
      </c>
      <c r="E716" s="453">
        <v>95119</v>
      </c>
      <c r="F716" s="433">
        <f t="shared" si="22"/>
        <v>9.740809011776754</v>
      </c>
      <c r="G716" s="433">
        <f t="shared" si="23"/>
        <v>2.78753333528705</v>
      </c>
      <c r="I716" s="439"/>
    </row>
    <row r="717" spans="1:9" ht="13.5">
      <c r="A717" s="430">
        <v>2110302</v>
      </c>
      <c r="B717" s="452" t="s">
        <v>580</v>
      </c>
      <c r="C717" s="453">
        <v>93457</v>
      </c>
      <c r="D717" s="453">
        <v>103786</v>
      </c>
      <c r="E717" s="453">
        <v>134549</v>
      </c>
      <c r="F717" s="433">
        <f t="shared" si="22"/>
        <v>1.4396888408572928</v>
      </c>
      <c r="G717" s="433">
        <f t="shared" si="23"/>
        <v>1.296407993370975</v>
      </c>
      <c r="I717" s="439"/>
    </row>
    <row r="718" spans="1:9" ht="13.5">
      <c r="A718" s="430">
        <v>2110303</v>
      </c>
      <c r="B718" s="452" t="s">
        <v>581</v>
      </c>
      <c r="C718" s="453">
        <v>0</v>
      </c>
      <c r="D718" s="453">
        <v>25</v>
      </c>
      <c r="E718" s="453">
        <v>261</v>
      </c>
      <c r="F718" s="433" t="e">
        <f t="shared" si="22"/>
        <v>#DIV/0!</v>
      </c>
      <c r="G718" s="433">
        <f t="shared" si="23"/>
        <v>10.44</v>
      </c>
      <c r="I718" s="439"/>
    </row>
    <row r="719" spans="1:9" ht="13.5">
      <c r="A719" s="430">
        <v>2110304</v>
      </c>
      <c r="B719" s="452" t="s">
        <v>582</v>
      </c>
      <c r="C719" s="453">
        <v>7805</v>
      </c>
      <c r="D719" s="453">
        <v>12891</v>
      </c>
      <c r="E719" s="453">
        <v>4335</v>
      </c>
      <c r="F719" s="433">
        <f t="shared" si="22"/>
        <v>0.5554131966688021</v>
      </c>
      <c r="G719" s="433">
        <f t="shared" si="23"/>
        <v>0.33628112636723295</v>
      </c>
      <c r="I719" s="439"/>
    </row>
    <row r="720" spans="1:9" ht="13.5">
      <c r="A720" s="430">
        <v>2110305</v>
      </c>
      <c r="B720" s="452" t="s">
        <v>583</v>
      </c>
      <c r="C720" s="453">
        <v>867</v>
      </c>
      <c r="D720" s="453">
        <v>891</v>
      </c>
      <c r="E720" s="453">
        <v>2094</v>
      </c>
      <c r="F720" s="433">
        <f t="shared" si="22"/>
        <v>2.41522491349481</v>
      </c>
      <c r="G720" s="433">
        <f t="shared" si="23"/>
        <v>2.3501683501683504</v>
      </c>
      <c r="I720" s="439"/>
    </row>
    <row r="721" spans="1:9" ht="13.5">
      <c r="A721" s="430">
        <v>2110306</v>
      </c>
      <c r="B721" s="452" t="s">
        <v>584</v>
      </c>
      <c r="C721" s="453">
        <v>0</v>
      </c>
      <c r="D721" s="453">
        <v>0</v>
      </c>
      <c r="E721" s="453">
        <v>85</v>
      </c>
      <c r="F721" s="433" t="e">
        <f t="shared" si="22"/>
        <v>#DIV/0!</v>
      </c>
      <c r="G721" s="433" t="e">
        <f t="shared" si="23"/>
        <v>#DIV/0!</v>
      </c>
      <c r="I721" s="439"/>
    </row>
    <row r="722" spans="1:9" ht="13.5">
      <c r="A722" s="430">
        <v>2110307</v>
      </c>
      <c r="B722" s="452" t="s">
        <v>585</v>
      </c>
      <c r="C722" s="453">
        <v>7323</v>
      </c>
      <c r="D722" s="453">
        <v>5005</v>
      </c>
      <c r="E722" s="453">
        <v>3821</v>
      </c>
      <c r="F722" s="433">
        <f t="shared" si="22"/>
        <v>0.5217806909736447</v>
      </c>
      <c r="G722" s="433">
        <f t="shared" si="23"/>
        <v>0.7634365634365634</v>
      </c>
      <c r="I722" s="439"/>
    </row>
    <row r="723" spans="1:9" ht="13.5">
      <c r="A723" s="430">
        <v>2110399</v>
      </c>
      <c r="B723" s="452" t="s">
        <v>586</v>
      </c>
      <c r="C723" s="453">
        <v>16267</v>
      </c>
      <c r="D723" s="453">
        <v>36228</v>
      </c>
      <c r="E723" s="453">
        <v>22880</v>
      </c>
      <c r="F723" s="433">
        <f t="shared" si="22"/>
        <v>1.4065285547427306</v>
      </c>
      <c r="G723" s="433">
        <f t="shared" si="23"/>
        <v>0.6315557027713371</v>
      </c>
      <c r="I723" s="439"/>
    </row>
    <row r="724" spans="1:9" ht="13.5">
      <c r="A724" s="430">
        <v>21104</v>
      </c>
      <c r="B724" s="452" t="s">
        <v>587</v>
      </c>
      <c r="C724" s="454">
        <v>40361</v>
      </c>
      <c r="D724" s="454">
        <v>135910</v>
      </c>
      <c r="E724" s="454">
        <v>99296</v>
      </c>
      <c r="F724" s="433">
        <f t="shared" si="22"/>
        <v>2.4601967245608383</v>
      </c>
      <c r="G724" s="433">
        <f t="shared" si="23"/>
        <v>0.7306011331027886</v>
      </c>
      <c r="I724" s="439"/>
    </row>
    <row r="725" spans="1:9" ht="13.5">
      <c r="A725" s="430">
        <v>2110401</v>
      </c>
      <c r="B725" s="452" t="s">
        <v>588</v>
      </c>
      <c r="C725" s="454">
        <v>5264</v>
      </c>
      <c r="D725" s="454">
        <v>45515</v>
      </c>
      <c r="E725" s="454">
        <v>26310</v>
      </c>
      <c r="F725" s="433">
        <f t="shared" si="22"/>
        <v>4.998100303951368</v>
      </c>
      <c r="G725" s="433">
        <f t="shared" si="23"/>
        <v>0.5780511919147534</v>
      </c>
      <c r="I725" s="439"/>
    </row>
    <row r="726" spans="1:9" ht="13.5">
      <c r="A726" s="430">
        <v>2110402</v>
      </c>
      <c r="B726" s="452" t="s">
        <v>589</v>
      </c>
      <c r="C726" s="454">
        <v>15633</v>
      </c>
      <c r="D726" s="454">
        <v>51283</v>
      </c>
      <c r="E726" s="454">
        <v>14028</v>
      </c>
      <c r="F726" s="433">
        <f t="shared" si="22"/>
        <v>0.8973325657263481</v>
      </c>
      <c r="G726" s="433">
        <f t="shared" si="23"/>
        <v>0.2735409394926194</v>
      </c>
      <c r="I726" s="439"/>
    </row>
    <row r="727" spans="1:9" ht="13.5">
      <c r="A727" s="430">
        <v>2110404</v>
      </c>
      <c r="B727" s="452" t="s">
        <v>590</v>
      </c>
      <c r="C727" s="454"/>
      <c r="D727" s="454">
        <v>231</v>
      </c>
      <c r="E727" s="454">
        <v>117</v>
      </c>
      <c r="F727" s="433" t="e">
        <f t="shared" si="22"/>
        <v>#DIV/0!</v>
      </c>
      <c r="G727" s="433">
        <f t="shared" si="23"/>
        <v>0.5064935064935064</v>
      </c>
      <c r="I727" s="439"/>
    </row>
    <row r="728" spans="1:9" ht="13.5">
      <c r="A728" s="430">
        <v>2110405</v>
      </c>
      <c r="B728" s="452" t="s">
        <v>591</v>
      </c>
      <c r="C728" s="454"/>
      <c r="D728" s="454"/>
      <c r="E728" s="454">
        <v>21047</v>
      </c>
      <c r="F728" s="433" t="e">
        <f t="shared" si="22"/>
        <v>#DIV/0!</v>
      </c>
      <c r="G728" s="433" t="e">
        <f t="shared" si="23"/>
        <v>#DIV/0!</v>
      </c>
      <c r="I728" s="439"/>
    </row>
    <row r="729" spans="1:9" ht="13.5">
      <c r="A729" s="430">
        <v>2110406</v>
      </c>
      <c r="B729" s="452" t="s">
        <v>592</v>
      </c>
      <c r="C729" s="454">
        <v>0</v>
      </c>
      <c r="D729" s="454"/>
      <c r="E729" s="454">
        <v>25210</v>
      </c>
      <c r="F729" s="433" t="e">
        <f t="shared" si="22"/>
        <v>#DIV/0!</v>
      </c>
      <c r="G729" s="433" t="e">
        <f t="shared" si="23"/>
        <v>#DIV/0!</v>
      </c>
      <c r="I729" s="439"/>
    </row>
    <row r="730" spans="1:9" ht="13.5">
      <c r="A730" s="430">
        <v>2110499</v>
      </c>
      <c r="B730" s="452" t="s">
        <v>593</v>
      </c>
      <c r="C730" s="454">
        <v>19464</v>
      </c>
      <c r="D730" s="454">
        <v>38881</v>
      </c>
      <c r="E730" s="454">
        <v>12584</v>
      </c>
      <c r="F730" s="433">
        <f t="shared" si="22"/>
        <v>0.6465269214960954</v>
      </c>
      <c r="G730" s="433">
        <f t="shared" si="23"/>
        <v>0.32365422700033436</v>
      </c>
      <c r="I730" s="439"/>
    </row>
    <row r="731" spans="1:9" ht="13.5">
      <c r="A731" s="430">
        <v>21105</v>
      </c>
      <c r="B731" s="452" t="s">
        <v>594</v>
      </c>
      <c r="C731" s="442">
        <v>106199</v>
      </c>
      <c r="D731" s="442">
        <v>7825</v>
      </c>
      <c r="E731" s="442">
        <v>11580</v>
      </c>
      <c r="F731" s="433">
        <f t="shared" si="22"/>
        <v>0.10904057477000725</v>
      </c>
      <c r="G731" s="433">
        <f t="shared" si="23"/>
        <v>1.4798722044728434</v>
      </c>
      <c r="I731" s="439"/>
    </row>
    <row r="732" spans="1:9" ht="13.5">
      <c r="A732" s="430">
        <v>2110501</v>
      </c>
      <c r="B732" s="452" t="s">
        <v>595</v>
      </c>
      <c r="C732" s="436">
        <v>1406</v>
      </c>
      <c r="D732" s="436">
        <v>1344</v>
      </c>
      <c r="E732" s="436">
        <v>1550</v>
      </c>
      <c r="F732" s="433">
        <f t="shared" si="22"/>
        <v>1.1024182076813656</v>
      </c>
      <c r="G732" s="433">
        <f t="shared" si="23"/>
        <v>1.1532738095238095</v>
      </c>
      <c r="I732" s="439"/>
    </row>
    <row r="733" spans="1:9" ht="13.5">
      <c r="A733" s="430">
        <v>2110502</v>
      </c>
      <c r="B733" s="452" t="s">
        <v>596</v>
      </c>
      <c r="C733" s="436">
        <v>286</v>
      </c>
      <c r="D733" s="436">
        <v>95</v>
      </c>
      <c r="E733" s="436">
        <v>0</v>
      </c>
      <c r="F733" s="433">
        <f t="shared" si="22"/>
        <v>0</v>
      </c>
      <c r="G733" s="433">
        <f t="shared" si="23"/>
        <v>0</v>
      </c>
      <c r="I733" s="439"/>
    </row>
    <row r="734" spans="1:9" ht="13.5">
      <c r="A734" s="430">
        <v>2110503</v>
      </c>
      <c r="B734" s="452" t="s">
        <v>597</v>
      </c>
      <c r="C734" s="436">
        <v>96434</v>
      </c>
      <c r="D734" s="436">
        <v>3889</v>
      </c>
      <c r="E734" s="436">
        <v>7427</v>
      </c>
      <c r="F734" s="433">
        <f t="shared" si="22"/>
        <v>0.07701640500238505</v>
      </c>
      <c r="G734" s="433">
        <f t="shared" si="23"/>
        <v>1.9097454358446901</v>
      </c>
      <c r="I734" s="439"/>
    </row>
    <row r="735" spans="1:9" ht="13.5">
      <c r="A735" s="430">
        <v>2110506</v>
      </c>
      <c r="B735" s="452" t="s">
        <v>598</v>
      </c>
      <c r="C735" s="436">
        <v>4484</v>
      </c>
      <c r="D735" s="436">
        <v>0</v>
      </c>
      <c r="E735" s="436">
        <v>2392</v>
      </c>
      <c r="F735" s="433">
        <f t="shared" si="22"/>
        <v>0.5334522747546833</v>
      </c>
      <c r="G735" s="433" t="e">
        <f t="shared" si="23"/>
        <v>#DIV/0!</v>
      </c>
      <c r="I735" s="439"/>
    </row>
    <row r="736" spans="1:9" ht="13.5">
      <c r="A736" s="430">
        <v>2110507</v>
      </c>
      <c r="B736" s="452" t="s">
        <v>599</v>
      </c>
      <c r="C736" s="436">
        <v>127</v>
      </c>
      <c r="D736" s="436">
        <v>349</v>
      </c>
      <c r="E736" s="436">
        <v>167</v>
      </c>
      <c r="F736" s="433">
        <f t="shared" si="22"/>
        <v>1.31496062992126</v>
      </c>
      <c r="G736" s="433">
        <f t="shared" si="23"/>
        <v>0.4785100286532951</v>
      </c>
      <c r="I736" s="439"/>
    </row>
    <row r="737" spans="1:9" ht="13.5">
      <c r="A737" s="430">
        <v>2110599</v>
      </c>
      <c r="B737" s="452" t="s">
        <v>600</v>
      </c>
      <c r="C737" s="436">
        <v>3462</v>
      </c>
      <c r="D737" s="436">
        <v>2148</v>
      </c>
      <c r="E737" s="436">
        <v>44</v>
      </c>
      <c r="F737" s="433">
        <f t="shared" si="22"/>
        <v>0.012709416522241479</v>
      </c>
      <c r="G737" s="433">
        <f t="shared" si="23"/>
        <v>0.020484171322160148</v>
      </c>
      <c r="I737" s="439"/>
    </row>
    <row r="738" spans="1:9" ht="13.5">
      <c r="A738" s="430">
        <v>21106</v>
      </c>
      <c r="B738" s="452" t="s">
        <v>601</v>
      </c>
      <c r="C738" s="435">
        <v>50567</v>
      </c>
      <c r="D738" s="435">
        <v>59127</v>
      </c>
      <c r="E738" s="435">
        <v>43798</v>
      </c>
      <c r="F738" s="433">
        <f t="shared" si="22"/>
        <v>0.8661379951351672</v>
      </c>
      <c r="G738" s="433">
        <f t="shared" si="23"/>
        <v>0.7407444991289935</v>
      </c>
      <c r="I738" s="439"/>
    </row>
    <row r="739" spans="1:9" ht="13.5">
      <c r="A739" s="430">
        <v>2110602</v>
      </c>
      <c r="B739" s="452" t="s">
        <v>602</v>
      </c>
      <c r="C739" s="435">
        <v>4329</v>
      </c>
      <c r="D739" s="435">
        <v>2053</v>
      </c>
      <c r="E739" s="435">
        <v>1205</v>
      </c>
      <c r="F739" s="433">
        <f t="shared" si="22"/>
        <v>0.27835527835527835</v>
      </c>
      <c r="G739" s="433">
        <f t="shared" si="23"/>
        <v>0.5869459327812957</v>
      </c>
      <c r="I739" s="439"/>
    </row>
    <row r="740" spans="1:9" ht="13.5">
      <c r="A740" s="430">
        <v>2110603</v>
      </c>
      <c r="B740" s="452" t="s">
        <v>603</v>
      </c>
      <c r="C740" s="435">
        <v>0</v>
      </c>
      <c r="D740" s="435">
        <v>0</v>
      </c>
      <c r="E740" s="435">
        <v>0</v>
      </c>
      <c r="F740" s="433" t="e">
        <f t="shared" si="22"/>
        <v>#DIV/0!</v>
      </c>
      <c r="G740" s="433" t="e">
        <f t="shared" si="23"/>
        <v>#DIV/0!</v>
      </c>
      <c r="I740" s="439"/>
    </row>
    <row r="741" spans="1:9" ht="13.5">
      <c r="A741" s="430">
        <v>2110604</v>
      </c>
      <c r="B741" s="452" t="s">
        <v>604</v>
      </c>
      <c r="C741" s="435">
        <v>0</v>
      </c>
      <c r="D741" s="435">
        <v>0</v>
      </c>
      <c r="E741" s="435">
        <v>0</v>
      </c>
      <c r="F741" s="433" t="e">
        <f t="shared" si="22"/>
        <v>#DIV/0!</v>
      </c>
      <c r="G741" s="433" t="e">
        <f t="shared" si="23"/>
        <v>#DIV/0!</v>
      </c>
      <c r="I741" s="439"/>
    </row>
    <row r="742" spans="1:9" ht="13.5">
      <c r="A742" s="430">
        <v>2110605</v>
      </c>
      <c r="B742" s="452" t="s">
        <v>605</v>
      </c>
      <c r="C742" s="435">
        <v>9857</v>
      </c>
      <c r="D742" s="435">
        <v>11512</v>
      </c>
      <c r="E742" s="435">
        <v>105</v>
      </c>
      <c r="F742" s="433">
        <f t="shared" si="22"/>
        <v>0.010652328294612965</v>
      </c>
      <c r="G742" s="433">
        <f t="shared" si="23"/>
        <v>0.009120917303683113</v>
      </c>
      <c r="I742" s="439"/>
    </row>
    <row r="743" spans="1:9" ht="13.5">
      <c r="A743" s="430">
        <v>2110699</v>
      </c>
      <c r="B743" s="452" t="s">
        <v>606</v>
      </c>
      <c r="C743" s="435">
        <v>36381</v>
      </c>
      <c r="D743" s="435">
        <v>45562</v>
      </c>
      <c r="E743" s="435">
        <v>42488</v>
      </c>
      <c r="F743" s="433">
        <f t="shared" si="22"/>
        <v>1.167862345729914</v>
      </c>
      <c r="G743" s="433">
        <f t="shared" si="23"/>
        <v>0.9325314955445327</v>
      </c>
      <c r="I743" s="439"/>
    </row>
    <row r="744" spans="1:9" ht="13.5">
      <c r="A744" s="430">
        <v>21107</v>
      </c>
      <c r="B744" s="452" t="s">
        <v>607</v>
      </c>
      <c r="C744" s="435">
        <v>0</v>
      </c>
      <c r="D744" s="435">
        <v>522</v>
      </c>
      <c r="E744" s="435">
        <v>0</v>
      </c>
      <c r="F744" s="433" t="e">
        <f t="shared" si="22"/>
        <v>#DIV/0!</v>
      </c>
      <c r="G744" s="433">
        <f t="shared" si="23"/>
        <v>0</v>
      </c>
      <c r="I744" s="439"/>
    </row>
    <row r="745" spans="1:9" ht="13.5">
      <c r="A745" s="430">
        <v>2110704</v>
      </c>
      <c r="B745" s="452" t="s">
        <v>608</v>
      </c>
      <c r="C745" s="435">
        <v>0</v>
      </c>
      <c r="D745" s="435">
        <v>0</v>
      </c>
      <c r="E745" s="435">
        <v>0</v>
      </c>
      <c r="F745" s="433" t="e">
        <f t="shared" si="22"/>
        <v>#DIV/0!</v>
      </c>
      <c r="G745" s="433" t="e">
        <f t="shared" si="23"/>
        <v>#DIV/0!</v>
      </c>
      <c r="I745" s="439"/>
    </row>
    <row r="746" spans="1:9" ht="13.5">
      <c r="A746" s="430">
        <v>2110799</v>
      </c>
      <c r="B746" s="452" t="s">
        <v>609</v>
      </c>
      <c r="C746" s="435">
        <v>0</v>
      </c>
      <c r="D746" s="435">
        <v>522</v>
      </c>
      <c r="E746" s="435">
        <v>0</v>
      </c>
      <c r="F746" s="433" t="e">
        <f t="shared" si="22"/>
        <v>#DIV/0!</v>
      </c>
      <c r="G746" s="433">
        <f t="shared" si="23"/>
        <v>0</v>
      </c>
      <c r="I746" s="439"/>
    </row>
    <row r="747" spans="1:9" ht="13.5">
      <c r="A747" s="430">
        <v>21108</v>
      </c>
      <c r="B747" s="452" t="s">
        <v>610</v>
      </c>
      <c r="C747" s="435">
        <v>1191</v>
      </c>
      <c r="D747" s="435">
        <v>5378</v>
      </c>
      <c r="E747" s="435">
        <v>453</v>
      </c>
      <c r="F747" s="433">
        <f t="shared" si="22"/>
        <v>0.380352644836272</v>
      </c>
      <c r="G747" s="433">
        <f t="shared" si="23"/>
        <v>0.08423205652658981</v>
      </c>
      <c r="I747" s="439"/>
    </row>
    <row r="748" spans="1:9" ht="13.5">
      <c r="A748" s="430">
        <v>2110804</v>
      </c>
      <c r="B748" s="452" t="s">
        <v>611</v>
      </c>
      <c r="C748" s="435">
        <v>1191</v>
      </c>
      <c r="D748" s="435">
        <v>5017</v>
      </c>
      <c r="E748" s="435">
        <v>453</v>
      </c>
      <c r="F748" s="433">
        <f t="shared" si="22"/>
        <v>0.380352644836272</v>
      </c>
      <c r="G748" s="433">
        <f t="shared" si="23"/>
        <v>0.09029300378712378</v>
      </c>
      <c r="I748" s="439"/>
    </row>
    <row r="749" spans="1:9" ht="13.5">
      <c r="A749" s="430">
        <v>2110899</v>
      </c>
      <c r="B749" s="452" t="s">
        <v>612</v>
      </c>
      <c r="C749" s="435">
        <v>0</v>
      </c>
      <c r="D749" s="435">
        <v>361</v>
      </c>
      <c r="E749" s="435">
        <v>0</v>
      </c>
      <c r="F749" s="433" t="e">
        <f t="shared" si="22"/>
        <v>#DIV/0!</v>
      </c>
      <c r="G749" s="433">
        <f t="shared" si="23"/>
        <v>0</v>
      </c>
      <c r="I749" s="439"/>
    </row>
    <row r="750" spans="1:9" ht="13.5">
      <c r="A750" s="430">
        <v>21109</v>
      </c>
      <c r="B750" s="452" t="s">
        <v>613</v>
      </c>
      <c r="C750" s="435">
        <v>0</v>
      </c>
      <c r="D750" s="435">
        <v>0</v>
      </c>
      <c r="E750" s="435">
        <v>0</v>
      </c>
      <c r="F750" s="433" t="e">
        <f t="shared" si="22"/>
        <v>#DIV/0!</v>
      </c>
      <c r="G750" s="433" t="e">
        <f t="shared" si="23"/>
        <v>#DIV/0!</v>
      </c>
      <c r="I750" s="439"/>
    </row>
    <row r="751" spans="1:9" ht="13.5">
      <c r="A751" s="430">
        <v>21110</v>
      </c>
      <c r="B751" s="452" t="s">
        <v>614</v>
      </c>
      <c r="C751" s="435">
        <v>8808</v>
      </c>
      <c r="D751" s="435">
        <v>13592</v>
      </c>
      <c r="E751" s="435">
        <v>3307</v>
      </c>
      <c r="F751" s="433">
        <f t="shared" si="22"/>
        <v>0.37545413260672117</v>
      </c>
      <c r="G751" s="433">
        <f t="shared" si="23"/>
        <v>0.24330488522660387</v>
      </c>
      <c r="I751" s="439"/>
    </row>
    <row r="752" spans="1:9" ht="13.5">
      <c r="A752" s="430">
        <v>21111</v>
      </c>
      <c r="B752" s="452" t="s">
        <v>615</v>
      </c>
      <c r="C752" s="442">
        <v>31845</v>
      </c>
      <c r="D752" s="442">
        <v>30652</v>
      </c>
      <c r="E752" s="442">
        <v>23030</v>
      </c>
      <c r="F752" s="433">
        <f t="shared" si="22"/>
        <v>0.7231904537604019</v>
      </c>
      <c r="G752" s="433">
        <f t="shared" si="23"/>
        <v>0.7513375962416808</v>
      </c>
      <c r="I752" s="439"/>
    </row>
    <row r="753" spans="1:9" ht="13.5">
      <c r="A753" s="430">
        <v>2111101</v>
      </c>
      <c r="B753" s="452" t="s">
        <v>616</v>
      </c>
      <c r="C753" s="436">
        <v>11850</v>
      </c>
      <c r="D753" s="436">
        <v>10816</v>
      </c>
      <c r="E753" s="436">
        <v>12810</v>
      </c>
      <c r="F753" s="433">
        <f t="shared" si="22"/>
        <v>1.081012658227848</v>
      </c>
      <c r="G753" s="433">
        <f t="shared" si="23"/>
        <v>1.1843565088757397</v>
      </c>
      <c r="I753" s="439"/>
    </row>
    <row r="754" spans="1:9" ht="13.5">
      <c r="A754" s="430">
        <v>2111102</v>
      </c>
      <c r="B754" s="452" t="s">
        <v>617</v>
      </c>
      <c r="C754" s="436">
        <v>843</v>
      </c>
      <c r="D754" s="436">
        <v>790</v>
      </c>
      <c r="E754" s="436">
        <v>824</v>
      </c>
      <c r="F754" s="433">
        <f t="shared" si="22"/>
        <v>0.9774614472123369</v>
      </c>
      <c r="G754" s="433">
        <f t="shared" si="23"/>
        <v>1.0430379746835443</v>
      </c>
      <c r="I754" s="439"/>
    </row>
    <row r="755" spans="1:9" ht="13.5">
      <c r="A755" s="430">
        <v>2111103</v>
      </c>
      <c r="B755" s="452" t="s">
        <v>618</v>
      </c>
      <c r="C755" s="436">
        <v>18909</v>
      </c>
      <c r="D755" s="436">
        <v>15558</v>
      </c>
      <c r="E755" s="436">
        <v>7218</v>
      </c>
      <c r="F755" s="433">
        <f t="shared" si="22"/>
        <v>0.381722989052832</v>
      </c>
      <c r="G755" s="433">
        <f t="shared" si="23"/>
        <v>0.46394138064018514</v>
      </c>
      <c r="I755" s="439"/>
    </row>
    <row r="756" spans="1:9" ht="13.5">
      <c r="A756" s="430">
        <v>2111104</v>
      </c>
      <c r="B756" s="452" t="s">
        <v>619</v>
      </c>
      <c r="C756" s="436">
        <v>0</v>
      </c>
      <c r="D756" s="436">
        <v>0</v>
      </c>
      <c r="E756" s="436">
        <v>0</v>
      </c>
      <c r="F756" s="433" t="e">
        <f t="shared" si="22"/>
        <v>#DIV/0!</v>
      </c>
      <c r="G756" s="433" t="e">
        <f t="shared" si="23"/>
        <v>#DIV/0!</v>
      </c>
      <c r="I756" s="439"/>
    </row>
    <row r="757" spans="1:9" ht="13.5">
      <c r="A757" s="430">
        <v>2111199</v>
      </c>
      <c r="B757" s="452" t="s">
        <v>620</v>
      </c>
      <c r="C757" s="436">
        <v>243</v>
      </c>
      <c r="D757" s="436">
        <v>3488</v>
      </c>
      <c r="E757" s="436">
        <v>2178</v>
      </c>
      <c r="F757" s="433">
        <f t="shared" si="22"/>
        <v>8.962962962962964</v>
      </c>
      <c r="G757" s="433">
        <f t="shared" si="23"/>
        <v>0.6244266055045872</v>
      </c>
      <c r="I757" s="439"/>
    </row>
    <row r="758" spans="1:9" ht="13.5">
      <c r="A758" s="430">
        <v>21112</v>
      </c>
      <c r="B758" s="452" t="s">
        <v>621</v>
      </c>
      <c r="C758" s="436">
        <v>0</v>
      </c>
      <c r="D758" s="436">
        <v>81</v>
      </c>
      <c r="E758" s="436">
        <v>68</v>
      </c>
      <c r="F758" s="433" t="e">
        <f t="shared" si="22"/>
        <v>#DIV/0!</v>
      </c>
      <c r="G758" s="433">
        <f t="shared" si="23"/>
        <v>0.8395061728395061</v>
      </c>
      <c r="I758" s="439"/>
    </row>
    <row r="759" spans="1:9" ht="13.5">
      <c r="A759" s="430">
        <v>21113</v>
      </c>
      <c r="B759" s="452" t="s">
        <v>622</v>
      </c>
      <c r="C759" s="436">
        <v>463</v>
      </c>
      <c r="D759" s="436">
        <v>3778</v>
      </c>
      <c r="E759" s="436">
        <v>1646</v>
      </c>
      <c r="F759" s="433">
        <f t="shared" si="22"/>
        <v>3.5550755939524836</v>
      </c>
      <c r="G759" s="433">
        <f t="shared" si="23"/>
        <v>0.43568025410269984</v>
      </c>
      <c r="I759" s="439"/>
    </row>
    <row r="760" spans="1:9" ht="13.5">
      <c r="A760" s="430">
        <v>21114</v>
      </c>
      <c r="B760" s="452" t="s">
        <v>623</v>
      </c>
      <c r="C760" s="435">
        <v>181523</v>
      </c>
      <c r="D760" s="435">
        <v>211208</v>
      </c>
      <c r="E760" s="435">
        <v>116654</v>
      </c>
      <c r="F760" s="433">
        <f t="shared" si="22"/>
        <v>0.6426403265701867</v>
      </c>
      <c r="G760" s="433">
        <f t="shared" si="23"/>
        <v>0.5523180940115905</v>
      </c>
      <c r="I760" s="439"/>
    </row>
    <row r="761" spans="1:9" ht="13.5">
      <c r="A761" s="430">
        <v>2111401</v>
      </c>
      <c r="B761" s="452" t="s">
        <v>64</v>
      </c>
      <c r="C761" s="435">
        <v>0</v>
      </c>
      <c r="D761" s="435">
        <v>0</v>
      </c>
      <c r="E761" s="435">
        <v>0</v>
      </c>
      <c r="F761" s="433" t="e">
        <f t="shared" si="22"/>
        <v>#DIV/0!</v>
      </c>
      <c r="G761" s="433" t="e">
        <f t="shared" si="23"/>
        <v>#DIV/0!</v>
      </c>
      <c r="I761" s="439"/>
    </row>
    <row r="762" spans="1:9" ht="13.5">
      <c r="A762" s="430">
        <v>2111402</v>
      </c>
      <c r="B762" s="452" t="s">
        <v>65</v>
      </c>
      <c r="C762" s="435">
        <v>0</v>
      </c>
      <c r="D762" s="435">
        <v>0</v>
      </c>
      <c r="E762" s="435">
        <v>0</v>
      </c>
      <c r="F762" s="433" t="e">
        <f t="shared" si="22"/>
        <v>#DIV/0!</v>
      </c>
      <c r="G762" s="433" t="e">
        <f t="shared" si="23"/>
        <v>#DIV/0!</v>
      </c>
      <c r="I762" s="439"/>
    </row>
    <row r="763" spans="1:9" ht="13.5">
      <c r="A763" s="430">
        <v>2111403</v>
      </c>
      <c r="B763" s="452" t="s">
        <v>66</v>
      </c>
      <c r="C763" s="435">
        <v>0</v>
      </c>
      <c r="D763" s="435">
        <v>0</v>
      </c>
      <c r="E763" s="435">
        <v>0</v>
      </c>
      <c r="F763" s="433" t="e">
        <f t="shared" si="22"/>
        <v>#DIV/0!</v>
      </c>
      <c r="G763" s="433" t="e">
        <f t="shared" si="23"/>
        <v>#DIV/0!</v>
      </c>
      <c r="I763" s="439"/>
    </row>
    <row r="764" spans="1:9" ht="13.5">
      <c r="A764" s="430">
        <v>2111406</v>
      </c>
      <c r="B764" s="452" t="s">
        <v>624</v>
      </c>
      <c r="C764" s="435">
        <v>0</v>
      </c>
      <c r="D764" s="435">
        <v>10</v>
      </c>
      <c r="E764" s="435">
        <v>0</v>
      </c>
      <c r="F764" s="433" t="e">
        <f t="shared" si="22"/>
        <v>#DIV/0!</v>
      </c>
      <c r="G764" s="433">
        <f t="shared" si="23"/>
        <v>0</v>
      </c>
      <c r="I764" s="439"/>
    </row>
    <row r="765" spans="1:9" ht="13.5">
      <c r="A765" s="430">
        <v>2111407</v>
      </c>
      <c r="B765" s="452" t="s">
        <v>625</v>
      </c>
      <c r="C765" s="435">
        <v>181244</v>
      </c>
      <c r="D765" s="435">
        <v>210814</v>
      </c>
      <c r="E765" s="435">
        <v>116157</v>
      </c>
      <c r="F765" s="433">
        <f t="shared" si="22"/>
        <v>0.6408874224801925</v>
      </c>
      <c r="G765" s="433">
        <f t="shared" si="23"/>
        <v>0.5509928183137742</v>
      </c>
      <c r="I765" s="439"/>
    </row>
    <row r="766" spans="1:9" ht="13.5">
      <c r="A766" s="430">
        <v>2111408</v>
      </c>
      <c r="B766" s="452" t="s">
        <v>626</v>
      </c>
      <c r="C766" s="435">
        <v>0</v>
      </c>
      <c r="D766" s="435">
        <v>105</v>
      </c>
      <c r="E766" s="435">
        <v>0</v>
      </c>
      <c r="F766" s="433" t="e">
        <f t="shared" si="22"/>
        <v>#DIV/0!</v>
      </c>
      <c r="G766" s="433">
        <f t="shared" si="23"/>
        <v>0</v>
      </c>
      <c r="I766" s="439"/>
    </row>
    <row r="767" spans="1:9" ht="13.5">
      <c r="A767" s="430">
        <v>2111411</v>
      </c>
      <c r="B767" s="452" t="s">
        <v>105</v>
      </c>
      <c r="C767" s="435">
        <v>0</v>
      </c>
      <c r="D767" s="435"/>
      <c r="E767" s="435">
        <v>0</v>
      </c>
      <c r="F767" s="433" t="e">
        <f t="shared" si="22"/>
        <v>#DIV/0!</v>
      </c>
      <c r="G767" s="433" t="e">
        <f t="shared" si="23"/>
        <v>#DIV/0!</v>
      </c>
      <c r="I767" s="439"/>
    </row>
    <row r="768" spans="1:9" ht="13.5">
      <c r="A768" s="430">
        <v>2111413</v>
      </c>
      <c r="B768" s="452" t="s">
        <v>627</v>
      </c>
      <c r="C768" s="435">
        <v>0</v>
      </c>
      <c r="D768" s="435">
        <v>0</v>
      </c>
      <c r="E768" s="435">
        <v>0</v>
      </c>
      <c r="F768" s="433" t="e">
        <f t="shared" si="22"/>
        <v>#DIV/0!</v>
      </c>
      <c r="G768" s="433" t="e">
        <f t="shared" si="23"/>
        <v>#DIV/0!</v>
      </c>
      <c r="I768" s="439"/>
    </row>
    <row r="769" spans="1:9" ht="13.5">
      <c r="A769" s="430">
        <v>2111450</v>
      </c>
      <c r="B769" s="452" t="s">
        <v>73</v>
      </c>
      <c r="C769" s="436">
        <v>266</v>
      </c>
      <c r="D769" s="436">
        <v>269</v>
      </c>
      <c r="E769" s="436">
        <v>266</v>
      </c>
      <c r="F769" s="433">
        <f t="shared" si="22"/>
        <v>1</v>
      </c>
      <c r="G769" s="433">
        <f t="shared" si="23"/>
        <v>0.9888475836431226</v>
      </c>
      <c r="I769" s="439"/>
    </row>
    <row r="770" spans="1:9" ht="13.5">
      <c r="A770" s="430">
        <v>2111499</v>
      </c>
      <c r="B770" s="452" t="s">
        <v>628</v>
      </c>
      <c r="C770" s="436">
        <v>13</v>
      </c>
      <c r="D770" s="436">
        <v>10</v>
      </c>
      <c r="E770" s="436">
        <v>231</v>
      </c>
      <c r="F770" s="433">
        <f t="shared" si="22"/>
        <v>17.76923076923077</v>
      </c>
      <c r="G770" s="433">
        <f t="shared" si="23"/>
        <v>23.1</v>
      </c>
      <c r="I770" s="439"/>
    </row>
    <row r="771" spans="1:9" ht="13.5">
      <c r="A771" s="430">
        <v>2119999</v>
      </c>
      <c r="B771" s="452" t="s">
        <v>629</v>
      </c>
      <c r="C771" s="436">
        <v>1979</v>
      </c>
      <c r="D771" s="436">
        <v>53082</v>
      </c>
      <c r="E771" s="436">
        <v>72400</v>
      </c>
      <c r="F771" s="433">
        <f t="shared" si="22"/>
        <v>36.58413340070743</v>
      </c>
      <c r="G771" s="433">
        <f t="shared" si="23"/>
        <v>1.363927508383256</v>
      </c>
      <c r="I771" s="439"/>
    </row>
    <row r="772" spans="1:9" ht="13.5">
      <c r="A772" s="430">
        <v>212</v>
      </c>
      <c r="B772" s="452" t="s">
        <v>630</v>
      </c>
      <c r="C772" s="442">
        <v>1930114</v>
      </c>
      <c r="D772" s="442">
        <v>3394142</v>
      </c>
      <c r="E772" s="442">
        <v>2822873</v>
      </c>
      <c r="F772" s="433">
        <f t="shared" si="22"/>
        <v>1.4625421089117017</v>
      </c>
      <c r="G772" s="433">
        <f t="shared" si="23"/>
        <v>0.8316897171656342</v>
      </c>
      <c r="I772" s="439"/>
    </row>
    <row r="773" spans="1:9" ht="13.5">
      <c r="A773" s="430">
        <v>21201</v>
      </c>
      <c r="B773" s="452" t="s">
        <v>631</v>
      </c>
      <c r="C773" s="442">
        <v>432262</v>
      </c>
      <c r="D773" s="442">
        <v>524518</v>
      </c>
      <c r="E773" s="442">
        <v>467725</v>
      </c>
      <c r="F773" s="433">
        <f t="shared" si="22"/>
        <v>1.082040521720623</v>
      </c>
      <c r="G773" s="433">
        <f t="shared" si="23"/>
        <v>0.8917234489569471</v>
      </c>
      <c r="I773" s="439"/>
    </row>
    <row r="774" spans="1:9" ht="13.5">
      <c r="A774" s="430">
        <v>2120101</v>
      </c>
      <c r="B774" s="452" t="s">
        <v>64</v>
      </c>
      <c r="C774" s="436">
        <v>179101</v>
      </c>
      <c r="D774" s="436">
        <v>196664</v>
      </c>
      <c r="E774" s="436">
        <v>190229</v>
      </c>
      <c r="F774" s="433">
        <f t="shared" si="22"/>
        <v>1.0621325397401467</v>
      </c>
      <c r="G774" s="433">
        <f t="shared" si="23"/>
        <v>0.96727921734532</v>
      </c>
      <c r="I774" s="439"/>
    </row>
    <row r="775" spans="1:9" ht="13.5">
      <c r="A775" s="430">
        <v>2120102</v>
      </c>
      <c r="B775" s="452" t="s">
        <v>65</v>
      </c>
      <c r="C775" s="436">
        <v>49146</v>
      </c>
      <c r="D775" s="436">
        <v>34037</v>
      </c>
      <c r="E775" s="436">
        <v>39355</v>
      </c>
      <c r="F775" s="433">
        <f aca="true" t="shared" si="24" ref="F775:F838">E775/C775</f>
        <v>0.800777275871892</v>
      </c>
      <c r="G775" s="433">
        <f aca="true" t="shared" si="25" ref="G775:G838">E775/D775</f>
        <v>1.1562417369333373</v>
      </c>
      <c r="I775" s="439"/>
    </row>
    <row r="776" spans="1:9" ht="13.5">
      <c r="A776" s="430">
        <v>2120103</v>
      </c>
      <c r="B776" s="452" t="s">
        <v>66</v>
      </c>
      <c r="C776" s="436">
        <v>13809</v>
      </c>
      <c r="D776" s="436">
        <v>13237</v>
      </c>
      <c r="E776" s="436">
        <v>13710</v>
      </c>
      <c r="F776" s="433">
        <f t="shared" si="24"/>
        <v>0.9928307625461655</v>
      </c>
      <c r="G776" s="433">
        <f t="shared" si="25"/>
        <v>1.0357331721689205</v>
      </c>
      <c r="I776" s="439"/>
    </row>
    <row r="777" spans="1:9" ht="13.5">
      <c r="A777" s="430">
        <v>2120104</v>
      </c>
      <c r="B777" s="452" t="s">
        <v>632</v>
      </c>
      <c r="C777" s="436">
        <v>29399</v>
      </c>
      <c r="D777" s="436">
        <v>22864</v>
      </c>
      <c r="E777" s="436">
        <v>20420</v>
      </c>
      <c r="F777" s="433">
        <f t="shared" si="24"/>
        <v>0.6945814483485833</v>
      </c>
      <c r="G777" s="433">
        <f t="shared" si="25"/>
        <v>0.8931070678796361</v>
      </c>
      <c r="I777" s="439"/>
    </row>
    <row r="778" spans="1:9" ht="13.5">
      <c r="A778" s="430">
        <v>2120105</v>
      </c>
      <c r="B778" s="452" t="s">
        <v>633</v>
      </c>
      <c r="C778" s="436">
        <v>674</v>
      </c>
      <c r="D778" s="436">
        <v>691</v>
      </c>
      <c r="E778" s="436">
        <v>523</v>
      </c>
      <c r="F778" s="433">
        <f t="shared" si="24"/>
        <v>0.7759643916913946</v>
      </c>
      <c r="G778" s="433">
        <f t="shared" si="25"/>
        <v>0.7568740955137482</v>
      </c>
      <c r="I778" s="439"/>
    </row>
    <row r="779" spans="1:9" ht="13.5">
      <c r="A779" s="430">
        <v>2120106</v>
      </c>
      <c r="B779" s="452" t="s">
        <v>634</v>
      </c>
      <c r="C779" s="436">
        <v>4147</v>
      </c>
      <c r="D779" s="436">
        <v>6213</v>
      </c>
      <c r="E779" s="436">
        <v>4963</v>
      </c>
      <c r="F779" s="433">
        <f t="shared" si="24"/>
        <v>1.1967687484928864</v>
      </c>
      <c r="G779" s="433">
        <f t="shared" si="25"/>
        <v>0.7988089489779494</v>
      </c>
      <c r="I779" s="439"/>
    </row>
    <row r="780" spans="1:9" ht="13.5">
      <c r="A780" s="430">
        <v>2120107</v>
      </c>
      <c r="B780" s="452" t="s">
        <v>635</v>
      </c>
      <c r="C780" s="436">
        <v>159</v>
      </c>
      <c r="D780" s="436">
        <v>278</v>
      </c>
      <c r="E780" s="436">
        <v>155</v>
      </c>
      <c r="F780" s="433">
        <f t="shared" si="24"/>
        <v>0.9748427672955975</v>
      </c>
      <c r="G780" s="433">
        <f t="shared" si="25"/>
        <v>0.5575539568345323</v>
      </c>
      <c r="I780" s="439"/>
    </row>
    <row r="781" spans="1:9" ht="13.5">
      <c r="A781" s="430">
        <v>2120109</v>
      </c>
      <c r="B781" s="452" t="s">
        <v>636</v>
      </c>
      <c r="C781" s="436">
        <v>2159</v>
      </c>
      <c r="D781" s="436">
        <v>4789</v>
      </c>
      <c r="E781" s="436">
        <v>2645</v>
      </c>
      <c r="F781" s="433">
        <f t="shared" si="24"/>
        <v>1.225104214914312</v>
      </c>
      <c r="G781" s="433">
        <f t="shared" si="25"/>
        <v>0.5523073710586761</v>
      </c>
      <c r="I781" s="439"/>
    </row>
    <row r="782" spans="1:9" ht="13.5">
      <c r="A782" s="430">
        <v>2120110</v>
      </c>
      <c r="B782" s="452" t="s">
        <v>637</v>
      </c>
      <c r="C782" s="436">
        <v>0</v>
      </c>
      <c r="D782" s="436">
        <v>0</v>
      </c>
      <c r="E782" s="436">
        <v>0</v>
      </c>
      <c r="F782" s="433" t="e">
        <f t="shared" si="24"/>
        <v>#DIV/0!</v>
      </c>
      <c r="G782" s="433" t="e">
        <f t="shared" si="25"/>
        <v>#DIV/0!</v>
      </c>
      <c r="I782" s="439"/>
    </row>
    <row r="783" spans="1:9" ht="13.5">
      <c r="A783" s="430">
        <v>2120199</v>
      </c>
      <c r="B783" s="452" t="s">
        <v>638</v>
      </c>
      <c r="C783" s="436">
        <v>153668</v>
      </c>
      <c r="D783" s="436">
        <v>245745</v>
      </c>
      <c r="E783" s="436">
        <v>195725</v>
      </c>
      <c r="F783" s="433">
        <f t="shared" si="24"/>
        <v>1.2736874300439909</v>
      </c>
      <c r="G783" s="433">
        <f t="shared" si="25"/>
        <v>0.7964556755986897</v>
      </c>
      <c r="I783" s="439"/>
    </row>
    <row r="784" spans="1:9" ht="13.5">
      <c r="A784" s="430">
        <v>21202</v>
      </c>
      <c r="B784" s="452" t="s">
        <v>639</v>
      </c>
      <c r="C784" s="436">
        <v>9734</v>
      </c>
      <c r="D784" s="436">
        <v>7441</v>
      </c>
      <c r="E784" s="436">
        <v>15462</v>
      </c>
      <c r="F784" s="433">
        <f t="shared" si="24"/>
        <v>1.5884528456955003</v>
      </c>
      <c r="G784" s="433">
        <f t="shared" si="25"/>
        <v>2.077946512565515</v>
      </c>
      <c r="I784" s="439"/>
    </row>
    <row r="785" spans="1:9" ht="13.5">
      <c r="A785" s="430">
        <v>21203</v>
      </c>
      <c r="B785" s="452" t="s">
        <v>640</v>
      </c>
      <c r="C785" s="442">
        <v>718728</v>
      </c>
      <c r="D785" s="442">
        <v>1791678</v>
      </c>
      <c r="E785" s="442">
        <v>1612758</v>
      </c>
      <c r="F785" s="433">
        <f t="shared" si="24"/>
        <v>2.2439059004240827</v>
      </c>
      <c r="G785" s="433">
        <f t="shared" si="25"/>
        <v>0.9001383061018777</v>
      </c>
      <c r="I785" s="439"/>
    </row>
    <row r="786" spans="1:9" ht="13.5">
      <c r="A786" s="430">
        <v>2120303</v>
      </c>
      <c r="B786" s="452" t="s">
        <v>641</v>
      </c>
      <c r="C786" s="436">
        <v>71856</v>
      </c>
      <c r="D786" s="436">
        <v>215006</v>
      </c>
      <c r="E786" s="436">
        <v>105459</v>
      </c>
      <c r="F786" s="433">
        <f t="shared" si="24"/>
        <v>1.4676436205744823</v>
      </c>
      <c r="G786" s="433">
        <f t="shared" si="25"/>
        <v>0.49049328855938906</v>
      </c>
      <c r="I786" s="439"/>
    </row>
    <row r="787" spans="1:9" ht="13.5">
      <c r="A787" s="430">
        <v>2120399</v>
      </c>
      <c r="B787" s="452" t="s">
        <v>642</v>
      </c>
      <c r="C787" s="436">
        <v>646872</v>
      </c>
      <c r="D787" s="436">
        <v>1576672</v>
      </c>
      <c r="E787" s="436">
        <v>1507299</v>
      </c>
      <c r="F787" s="433">
        <f t="shared" si="24"/>
        <v>2.330134864393574</v>
      </c>
      <c r="G787" s="433">
        <f t="shared" si="25"/>
        <v>0.9560003602524811</v>
      </c>
      <c r="I787" s="439"/>
    </row>
    <row r="788" spans="1:9" ht="13.5">
      <c r="A788" s="430">
        <v>21205</v>
      </c>
      <c r="B788" s="452" t="s">
        <v>643</v>
      </c>
      <c r="C788" s="436">
        <v>233015</v>
      </c>
      <c r="D788" s="436">
        <v>315111</v>
      </c>
      <c r="E788" s="436">
        <v>387093</v>
      </c>
      <c r="F788" s="433">
        <f t="shared" si="24"/>
        <v>1.6612364010900587</v>
      </c>
      <c r="G788" s="433">
        <f t="shared" si="25"/>
        <v>1.2284337899978104</v>
      </c>
      <c r="I788" s="439"/>
    </row>
    <row r="789" spans="1:9" ht="13.5">
      <c r="A789" s="430">
        <v>21206</v>
      </c>
      <c r="B789" s="452" t="s">
        <v>644</v>
      </c>
      <c r="C789" s="436">
        <v>3289</v>
      </c>
      <c r="D789" s="436">
        <v>3680</v>
      </c>
      <c r="E789" s="436">
        <v>6034</v>
      </c>
      <c r="F789" s="433">
        <f t="shared" si="24"/>
        <v>1.8346001824262694</v>
      </c>
      <c r="G789" s="433">
        <f t="shared" si="25"/>
        <v>1.6396739130434783</v>
      </c>
      <c r="I789" s="439"/>
    </row>
    <row r="790" spans="1:9" ht="13.5">
      <c r="A790" s="430">
        <v>21299</v>
      </c>
      <c r="B790" s="452" t="s">
        <v>645</v>
      </c>
      <c r="C790" s="436">
        <v>533086</v>
      </c>
      <c r="D790" s="436">
        <v>751714</v>
      </c>
      <c r="E790" s="436">
        <v>333801</v>
      </c>
      <c r="F790" s="433">
        <f t="shared" si="24"/>
        <v>0.626167260066856</v>
      </c>
      <c r="G790" s="433">
        <f t="shared" si="25"/>
        <v>0.4440531904421096</v>
      </c>
      <c r="I790" s="439"/>
    </row>
    <row r="791" spans="1:9" ht="13.5">
      <c r="A791" s="430">
        <v>213</v>
      </c>
      <c r="B791" s="452" t="s">
        <v>646</v>
      </c>
      <c r="C791" s="435">
        <v>7077318</v>
      </c>
      <c r="D791" s="435">
        <v>8445128</v>
      </c>
      <c r="E791" s="435">
        <v>4917429</v>
      </c>
      <c r="F791" s="433">
        <f t="shared" si="24"/>
        <v>0.6948153241100654</v>
      </c>
      <c r="G791" s="433">
        <f t="shared" si="25"/>
        <v>0.5822799843886322</v>
      </c>
      <c r="I791" s="439"/>
    </row>
    <row r="792" spans="1:9" ht="13.5">
      <c r="A792" s="430">
        <v>21301</v>
      </c>
      <c r="B792" s="452" t="s">
        <v>647</v>
      </c>
      <c r="C792" s="442">
        <v>1469256</v>
      </c>
      <c r="D792" s="442">
        <v>1934666</v>
      </c>
      <c r="E792" s="442">
        <v>1524371</v>
      </c>
      <c r="F792" s="433">
        <f t="shared" si="24"/>
        <v>1.0375121830368568</v>
      </c>
      <c r="G792" s="433">
        <f t="shared" si="25"/>
        <v>0.7879246340195155</v>
      </c>
      <c r="I792" s="439"/>
    </row>
    <row r="793" spans="1:9" ht="13.5">
      <c r="A793" s="430">
        <v>2130101</v>
      </c>
      <c r="B793" s="452" t="s">
        <v>64</v>
      </c>
      <c r="C793" s="436">
        <v>107635</v>
      </c>
      <c r="D793" s="436">
        <v>124410</v>
      </c>
      <c r="E793" s="436">
        <v>150238</v>
      </c>
      <c r="F793" s="433">
        <f t="shared" si="24"/>
        <v>1.3958099131323454</v>
      </c>
      <c r="G793" s="433">
        <f t="shared" si="25"/>
        <v>1.207603890362511</v>
      </c>
      <c r="I793" s="439"/>
    </row>
    <row r="794" spans="1:9" ht="13.5">
      <c r="A794" s="430">
        <v>2130102</v>
      </c>
      <c r="B794" s="452" t="s">
        <v>65</v>
      </c>
      <c r="C794" s="436">
        <v>2392</v>
      </c>
      <c r="D794" s="436">
        <v>7897</v>
      </c>
      <c r="E794" s="436">
        <v>6487</v>
      </c>
      <c r="F794" s="433">
        <f t="shared" si="24"/>
        <v>2.7119565217391304</v>
      </c>
      <c r="G794" s="433">
        <f t="shared" si="25"/>
        <v>0.8214511839939217</v>
      </c>
      <c r="I794" s="439"/>
    </row>
    <row r="795" spans="1:9" ht="13.5">
      <c r="A795" s="430">
        <v>2130103</v>
      </c>
      <c r="B795" s="452" t="s">
        <v>66</v>
      </c>
      <c r="C795" s="436">
        <v>863</v>
      </c>
      <c r="D795" s="436">
        <v>762</v>
      </c>
      <c r="E795" s="436">
        <v>3447</v>
      </c>
      <c r="F795" s="433">
        <f t="shared" si="24"/>
        <v>3.9942062572421784</v>
      </c>
      <c r="G795" s="433">
        <f t="shared" si="25"/>
        <v>4.5236220472440944</v>
      </c>
      <c r="I795" s="439"/>
    </row>
    <row r="796" spans="1:9" ht="13.5">
      <c r="A796" s="430">
        <v>2130104</v>
      </c>
      <c r="B796" s="452" t="s">
        <v>73</v>
      </c>
      <c r="C796" s="436">
        <v>257916</v>
      </c>
      <c r="D796" s="436">
        <v>275794</v>
      </c>
      <c r="E796" s="436">
        <v>251902</v>
      </c>
      <c r="F796" s="433">
        <f t="shared" si="24"/>
        <v>0.976682330681307</v>
      </c>
      <c r="G796" s="433">
        <f t="shared" si="25"/>
        <v>0.9133701240781162</v>
      </c>
      <c r="I796" s="439"/>
    </row>
    <row r="797" spans="1:9" ht="13.5">
      <c r="A797" s="430">
        <v>2130105</v>
      </c>
      <c r="B797" s="452" t="s">
        <v>648</v>
      </c>
      <c r="C797" s="436">
        <v>462</v>
      </c>
      <c r="D797" s="436">
        <v>523</v>
      </c>
      <c r="E797" s="436">
        <v>453</v>
      </c>
      <c r="F797" s="433">
        <f t="shared" si="24"/>
        <v>0.9805194805194806</v>
      </c>
      <c r="G797" s="433">
        <f t="shared" si="25"/>
        <v>0.8661567877629063</v>
      </c>
      <c r="I797" s="439"/>
    </row>
    <row r="798" spans="1:9" ht="13.5">
      <c r="A798" s="430">
        <v>2130106</v>
      </c>
      <c r="B798" s="452" t="s">
        <v>649</v>
      </c>
      <c r="C798" s="436">
        <v>29419</v>
      </c>
      <c r="D798" s="436">
        <v>47695</v>
      </c>
      <c r="E798" s="436">
        <v>34550</v>
      </c>
      <c r="F798" s="433">
        <f t="shared" si="24"/>
        <v>1.1744110948706619</v>
      </c>
      <c r="G798" s="433">
        <f t="shared" si="25"/>
        <v>0.7243945906279484</v>
      </c>
      <c r="I798" s="439"/>
    </row>
    <row r="799" spans="1:9" ht="13.5">
      <c r="A799" s="430">
        <v>2130108</v>
      </c>
      <c r="B799" s="452" t="s">
        <v>650</v>
      </c>
      <c r="C799" s="436">
        <v>37895</v>
      </c>
      <c r="D799" s="436">
        <v>49395</v>
      </c>
      <c r="E799" s="436">
        <v>30463</v>
      </c>
      <c r="F799" s="433">
        <f t="shared" si="24"/>
        <v>0.8038791397281964</v>
      </c>
      <c r="G799" s="433">
        <f t="shared" si="25"/>
        <v>0.6167223403178459</v>
      </c>
      <c r="I799" s="439"/>
    </row>
    <row r="800" spans="1:9" ht="13.5">
      <c r="A800" s="430">
        <v>2130109</v>
      </c>
      <c r="B800" s="452" t="s">
        <v>651</v>
      </c>
      <c r="C800" s="436">
        <v>2585</v>
      </c>
      <c r="D800" s="436">
        <v>3439</v>
      </c>
      <c r="E800" s="436">
        <v>2121</v>
      </c>
      <c r="F800" s="433">
        <f t="shared" si="24"/>
        <v>0.8205029013539652</v>
      </c>
      <c r="G800" s="433">
        <f t="shared" si="25"/>
        <v>0.6167490549578366</v>
      </c>
      <c r="I800" s="439"/>
    </row>
    <row r="801" spans="1:9" ht="13.5">
      <c r="A801" s="430">
        <v>2130110</v>
      </c>
      <c r="B801" s="452" t="s">
        <v>652</v>
      </c>
      <c r="C801" s="436">
        <v>6341</v>
      </c>
      <c r="D801" s="436">
        <v>6604</v>
      </c>
      <c r="E801" s="436">
        <v>6526</v>
      </c>
      <c r="F801" s="433">
        <f t="shared" si="24"/>
        <v>1.0291752089575776</v>
      </c>
      <c r="G801" s="433">
        <f t="shared" si="25"/>
        <v>0.9881889763779528</v>
      </c>
      <c r="I801" s="439"/>
    </row>
    <row r="802" spans="1:9" ht="13.5">
      <c r="A802" s="430">
        <v>2130111</v>
      </c>
      <c r="B802" s="452" t="s">
        <v>653</v>
      </c>
      <c r="C802" s="436">
        <v>1653</v>
      </c>
      <c r="D802" s="436">
        <v>154</v>
      </c>
      <c r="E802" s="436">
        <v>200</v>
      </c>
      <c r="F802" s="433">
        <f t="shared" si="24"/>
        <v>0.12099213551119177</v>
      </c>
      <c r="G802" s="433">
        <f t="shared" si="25"/>
        <v>1.2987012987012987</v>
      </c>
      <c r="I802" s="439"/>
    </row>
    <row r="803" spans="1:9" ht="13.5">
      <c r="A803" s="430">
        <v>2130112</v>
      </c>
      <c r="B803" s="452" t="s">
        <v>654</v>
      </c>
      <c r="C803" s="436">
        <v>198</v>
      </c>
      <c r="D803" s="436">
        <v>113</v>
      </c>
      <c r="E803" s="436">
        <v>59</v>
      </c>
      <c r="F803" s="433">
        <f t="shared" si="24"/>
        <v>0.29797979797979796</v>
      </c>
      <c r="G803" s="433">
        <f t="shared" si="25"/>
        <v>0.5221238938053098</v>
      </c>
      <c r="I803" s="439"/>
    </row>
    <row r="804" spans="1:9" ht="13.5">
      <c r="A804" s="430">
        <v>2130114</v>
      </c>
      <c r="B804" s="452" t="s">
        <v>655</v>
      </c>
      <c r="C804" s="436">
        <v>0</v>
      </c>
      <c r="D804" s="436">
        <v>0</v>
      </c>
      <c r="E804" s="436">
        <v>0</v>
      </c>
      <c r="F804" s="433" t="e">
        <f t="shared" si="24"/>
        <v>#DIV/0!</v>
      </c>
      <c r="G804" s="433" t="e">
        <f t="shared" si="25"/>
        <v>#DIV/0!</v>
      </c>
      <c r="I804" s="439"/>
    </row>
    <row r="805" spans="1:9" ht="13.5">
      <c r="A805" s="430">
        <v>2130119</v>
      </c>
      <c r="B805" s="452" t="s">
        <v>656</v>
      </c>
      <c r="C805" s="436">
        <v>2236</v>
      </c>
      <c r="D805" s="436">
        <v>7303</v>
      </c>
      <c r="E805" s="436">
        <v>643</v>
      </c>
      <c r="F805" s="433">
        <f t="shared" si="24"/>
        <v>0.287567084078712</v>
      </c>
      <c r="G805" s="433">
        <f t="shared" si="25"/>
        <v>0.08804600848966178</v>
      </c>
      <c r="I805" s="439"/>
    </row>
    <row r="806" spans="1:9" ht="13.5">
      <c r="A806" s="430">
        <v>2130120</v>
      </c>
      <c r="B806" s="452" t="s">
        <v>657</v>
      </c>
      <c r="C806" s="436">
        <v>0</v>
      </c>
      <c r="D806" s="436">
        <v>196</v>
      </c>
      <c r="E806" s="436">
        <v>0</v>
      </c>
      <c r="F806" s="433" t="e">
        <f t="shared" si="24"/>
        <v>#DIV/0!</v>
      </c>
      <c r="G806" s="433">
        <f t="shared" si="25"/>
        <v>0</v>
      </c>
      <c r="I806" s="439"/>
    </row>
    <row r="807" spans="1:9" ht="13.5">
      <c r="A807" s="430">
        <v>2130121</v>
      </c>
      <c r="B807" s="452" t="s">
        <v>658</v>
      </c>
      <c r="C807" s="436">
        <v>66</v>
      </c>
      <c r="D807" s="436">
        <v>363</v>
      </c>
      <c r="E807" s="436">
        <v>6</v>
      </c>
      <c r="F807" s="433">
        <f t="shared" si="24"/>
        <v>0.09090909090909091</v>
      </c>
      <c r="G807" s="433">
        <f t="shared" si="25"/>
        <v>0.01652892561983471</v>
      </c>
      <c r="I807" s="439"/>
    </row>
    <row r="808" spans="1:9" ht="13.5">
      <c r="A808" s="430">
        <v>2130122</v>
      </c>
      <c r="B808" s="452" t="s">
        <v>659</v>
      </c>
      <c r="C808" s="436">
        <v>344219</v>
      </c>
      <c r="D808" s="436">
        <v>529554</v>
      </c>
      <c r="E808" s="436">
        <v>217554</v>
      </c>
      <c r="F808" s="433">
        <f t="shared" si="24"/>
        <v>0.6320220557261511</v>
      </c>
      <c r="G808" s="433">
        <f t="shared" si="25"/>
        <v>0.410824958361187</v>
      </c>
      <c r="I808" s="439"/>
    </row>
    <row r="809" spans="1:9" ht="13.5">
      <c r="A809" s="430">
        <v>2130124</v>
      </c>
      <c r="B809" s="452" t="s">
        <v>660</v>
      </c>
      <c r="C809" s="436">
        <v>1627</v>
      </c>
      <c r="D809" s="436">
        <v>1599</v>
      </c>
      <c r="E809" s="436">
        <v>1378</v>
      </c>
      <c r="F809" s="433">
        <f t="shared" si="24"/>
        <v>0.8469575906576521</v>
      </c>
      <c r="G809" s="433">
        <f t="shared" si="25"/>
        <v>0.8617886178861789</v>
      </c>
      <c r="I809" s="439"/>
    </row>
    <row r="810" spans="1:9" ht="13.5">
      <c r="A810" s="430">
        <v>2130125</v>
      </c>
      <c r="B810" s="452" t="s">
        <v>661</v>
      </c>
      <c r="C810" s="436">
        <v>30</v>
      </c>
      <c r="D810" s="436">
        <v>14141</v>
      </c>
      <c r="E810" s="436">
        <v>118</v>
      </c>
      <c r="F810" s="433">
        <f t="shared" si="24"/>
        <v>3.933333333333333</v>
      </c>
      <c r="G810" s="433">
        <f t="shared" si="25"/>
        <v>0.008344530089809774</v>
      </c>
      <c r="I810" s="439"/>
    </row>
    <row r="811" spans="1:9" ht="13.5">
      <c r="A811" s="430">
        <v>2130126</v>
      </c>
      <c r="B811" s="452" t="s">
        <v>662</v>
      </c>
      <c r="C811" s="436">
        <v>5750</v>
      </c>
      <c r="D811" s="436">
        <v>5238</v>
      </c>
      <c r="E811" s="436">
        <v>5857</v>
      </c>
      <c r="F811" s="433">
        <f t="shared" si="24"/>
        <v>1.0186086956521738</v>
      </c>
      <c r="G811" s="433">
        <f t="shared" si="25"/>
        <v>1.1181748759068346</v>
      </c>
      <c r="I811" s="439"/>
    </row>
    <row r="812" spans="1:9" ht="13.5">
      <c r="A812" s="430">
        <v>2130135</v>
      </c>
      <c r="B812" s="452" t="s">
        <v>663</v>
      </c>
      <c r="C812" s="436">
        <v>250561</v>
      </c>
      <c r="D812" s="436">
        <v>186073</v>
      </c>
      <c r="E812" s="436">
        <v>170009</v>
      </c>
      <c r="F812" s="433">
        <f t="shared" si="24"/>
        <v>0.6785134158947322</v>
      </c>
      <c r="G812" s="433">
        <f t="shared" si="25"/>
        <v>0.913668291477001</v>
      </c>
      <c r="I812" s="439"/>
    </row>
    <row r="813" spans="1:9" ht="13.5">
      <c r="A813" s="430">
        <v>2130142</v>
      </c>
      <c r="B813" s="452" t="s">
        <v>664</v>
      </c>
      <c r="C813" s="436">
        <v>8240</v>
      </c>
      <c r="D813" s="436">
        <v>35542</v>
      </c>
      <c r="E813" s="436">
        <v>22626</v>
      </c>
      <c r="F813" s="433">
        <f t="shared" si="24"/>
        <v>2.745873786407767</v>
      </c>
      <c r="G813" s="433">
        <f t="shared" si="25"/>
        <v>0.6365989533509651</v>
      </c>
      <c r="I813" s="439"/>
    </row>
    <row r="814" spans="1:9" ht="13.5">
      <c r="A814" s="430">
        <v>2130148</v>
      </c>
      <c r="B814" s="452" t="s">
        <v>665</v>
      </c>
      <c r="C814" s="436">
        <v>2</v>
      </c>
      <c r="D814" s="436">
        <v>1337</v>
      </c>
      <c r="E814" s="436">
        <v>2519</v>
      </c>
      <c r="F814" s="433">
        <f t="shared" si="24"/>
        <v>1259.5</v>
      </c>
      <c r="G814" s="433">
        <f t="shared" si="25"/>
        <v>1.8840688107703814</v>
      </c>
      <c r="I814" s="439"/>
    </row>
    <row r="815" spans="1:9" ht="13.5">
      <c r="A815" s="430">
        <v>2130152</v>
      </c>
      <c r="B815" s="452" t="s">
        <v>666</v>
      </c>
      <c r="C815" s="436">
        <v>4505</v>
      </c>
      <c r="D815" s="436">
        <v>2939</v>
      </c>
      <c r="E815" s="436">
        <v>702</v>
      </c>
      <c r="F815" s="433">
        <f t="shared" si="24"/>
        <v>0.155826859045505</v>
      </c>
      <c r="G815" s="433">
        <f t="shared" si="25"/>
        <v>0.2388567539979585</v>
      </c>
      <c r="I815" s="439"/>
    </row>
    <row r="816" spans="1:9" ht="13.5">
      <c r="A816" s="430">
        <v>2130153</v>
      </c>
      <c r="B816" s="452" t="s">
        <v>667</v>
      </c>
      <c r="C816" s="436">
        <v>276780</v>
      </c>
      <c r="D816" s="436">
        <v>229130</v>
      </c>
      <c r="E816" s="436">
        <v>253582</v>
      </c>
      <c r="F816" s="433">
        <f t="shared" si="24"/>
        <v>0.9161861406170966</v>
      </c>
      <c r="G816" s="433">
        <f t="shared" si="25"/>
        <v>1.1067167110374023</v>
      </c>
      <c r="I816" s="439"/>
    </row>
    <row r="817" spans="1:9" ht="13.5">
      <c r="A817" s="430">
        <v>2130199</v>
      </c>
      <c r="B817" s="452" t="s">
        <v>668</v>
      </c>
      <c r="C817" s="436">
        <v>127881</v>
      </c>
      <c r="D817" s="436">
        <v>404465</v>
      </c>
      <c r="E817" s="436">
        <v>362931</v>
      </c>
      <c r="F817" s="433">
        <f t="shared" si="24"/>
        <v>2.8380369249536677</v>
      </c>
      <c r="G817" s="433">
        <f t="shared" si="25"/>
        <v>0.897311263026467</v>
      </c>
      <c r="I817" s="439"/>
    </row>
    <row r="818" spans="1:9" ht="13.5">
      <c r="A818" s="430">
        <v>21302</v>
      </c>
      <c r="B818" s="452" t="s">
        <v>669</v>
      </c>
      <c r="C818" s="442">
        <v>471110</v>
      </c>
      <c r="D818" s="442">
        <v>455092</v>
      </c>
      <c r="E818" s="442">
        <v>330076</v>
      </c>
      <c r="F818" s="433">
        <f t="shared" si="24"/>
        <v>0.700634671308187</v>
      </c>
      <c r="G818" s="433">
        <f t="shared" si="25"/>
        <v>0.725295105165549</v>
      </c>
      <c r="I818" s="439"/>
    </row>
    <row r="819" spans="1:9" ht="13.5">
      <c r="A819" s="430">
        <v>2130201</v>
      </c>
      <c r="B819" s="452" t="s">
        <v>64</v>
      </c>
      <c r="C819" s="436">
        <v>32420</v>
      </c>
      <c r="D819" s="436">
        <v>36498</v>
      </c>
      <c r="E819" s="436">
        <v>35416</v>
      </c>
      <c r="F819" s="433">
        <f t="shared" si="24"/>
        <v>1.0924120913016657</v>
      </c>
      <c r="G819" s="433">
        <f t="shared" si="25"/>
        <v>0.9703545399747932</v>
      </c>
      <c r="I819" s="439"/>
    </row>
    <row r="820" spans="1:9" ht="13.5">
      <c r="A820" s="430">
        <v>2130202</v>
      </c>
      <c r="B820" s="452" t="s">
        <v>65</v>
      </c>
      <c r="C820" s="436">
        <v>679</v>
      </c>
      <c r="D820" s="436">
        <v>2525</v>
      </c>
      <c r="E820" s="436">
        <v>486</v>
      </c>
      <c r="F820" s="433">
        <f t="shared" si="24"/>
        <v>0.7157584683357879</v>
      </c>
      <c r="G820" s="433">
        <f t="shared" si="25"/>
        <v>0.19247524752475248</v>
      </c>
      <c r="I820" s="439"/>
    </row>
    <row r="821" spans="1:9" ht="13.5">
      <c r="A821" s="430">
        <v>2130203</v>
      </c>
      <c r="B821" s="452" t="s">
        <v>66</v>
      </c>
      <c r="C821" s="436">
        <v>844</v>
      </c>
      <c r="D821" s="436">
        <v>919</v>
      </c>
      <c r="E821" s="436">
        <v>963</v>
      </c>
      <c r="F821" s="433">
        <f t="shared" si="24"/>
        <v>1.1409952606635072</v>
      </c>
      <c r="G821" s="433">
        <f t="shared" si="25"/>
        <v>1.0478781284004353</v>
      </c>
      <c r="I821" s="439"/>
    </row>
    <row r="822" spans="1:9" ht="13.5">
      <c r="A822" s="430">
        <v>2130204</v>
      </c>
      <c r="B822" s="452" t="s">
        <v>670</v>
      </c>
      <c r="C822" s="436">
        <v>84099</v>
      </c>
      <c r="D822" s="436">
        <v>92436</v>
      </c>
      <c r="E822" s="436">
        <v>87758</v>
      </c>
      <c r="F822" s="433">
        <f t="shared" si="24"/>
        <v>1.0435082462336056</v>
      </c>
      <c r="G822" s="433">
        <f t="shared" si="25"/>
        <v>0.949392011770306</v>
      </c>
      <c r="I822" s="439"/>
    </row>
    <row r="823" spans="1:9" ht="13.5">
      <c r="A823" s="430">
        <v>2130205</v>
      </c>
      <c r="B823" s="452" t="s">
        <v>671</v>
      </c>
      <c r="C823" s="436">
        <v>26467</v>
      </c>
      <c r="D823" s="436">
        <v>40454</v>
      </c>
      <c r="E823" s="436">
        <v>15075</v>
      </c>
      <c r="F823" s="433">
        <f t="shared" si="24"/>
        <v>0.5695772093550459</v>
      </c>
      <c r="G823" s="433">
        <f t="shared" si="25"/>
        <v>0.37264547387155783</v>
      </c>
      <c r="I823" s="439"/>
    </row>
    <row r="824" spans="1:9" ht="13.5">
      <c r="A824" s="430">
        <v>2130206</v>
      </c>
      <c r="B824" s="452" t="s">
        <v>672</v>
      </c>
      <c r="C824" s="436">
        <v>3793</v>
      </c>
      <c r="D824" s="436">
        <v>6040</v>
      </c>
      <c r="E824" s="436">
        <v>5794</v>
      </c>
      <c r="F824" s="433">
        <f t="shared" si="24"/>
        <v>1.5275507513841287</v>
      </c>
      <c r="G824" s="433">
        <f t="shared" si="25"/>
        <v>0.9592715231788079</v>
      </c>
      <c r="I824" s="439"/>
    </row>
    <row r="825" spans="1:9" ht="13.5">
      <c r="A825" s="430">
        <v>2130207</v>
      </c>
      <c r="B825" s="452" t="s">
        <v>673</v>
      </c>
      <c r="C825" s="436">
        <v>131879</v>
      </c>
      <c r="D825" s="436">
        <v>32696</v>
      </c>
      <c r="E825" s="436">
        <v>36081</v>
      </c>
      <c r="F825" s="433">
        <f t="shared" si="24"/>
        <v>0.273591701483936</v>
      </c>
      <c r="G825" s="433">
        <f t="shared" si="25"/>
        <v>1.1035294837288965</v>
      </c>
      <c r="I825" s="439"/>
    </row>
    <row r="826" spans="1:9" ht="13.5">
      <c r="A826" s="430">
        <v>2130209</v>
      </c>
      <c r="B826" s="452" t="s">
        <v>674</v>
      </c>
      <c r="C826" s="436">
        <v>66139</v>
      </c>
      <c r="D826" s="436">
        <v>103457</v>
      </c>
      <c r="E826" s="436">
        <v>47210</v>
      </c>
      <c r="F826" s="433">
        <f t="shared" si="24"/>
        <v>0.7137997248219659</v>
      </c>
      <c r="G826" s="433">
        <f t="shared" si="25"/>
        <v>0.45632484993765526</v>
      </c>
      <c r="I826" s="439"/>
    </row>
    <row r="827" spans="1:9" ht="13.5">
      <c r="A827" s="430">
        <v>2130211</v>
      </c>
      <c r="B827" s="452" t="s">
        <v>675</v>
      </c>
      <c r="C827" s="436">
        <v>941</v>
      </c>
      <c r="D827" s="436">
        <v>1980</v>
      </c>
      <c r="E827" s="436">
        <v>2088</v>
      </c>
      <c r="F827" s="433">
        <f t="shared" si="24"/>
        <v>2.218916046758767</v>
      </c>
      <c r="G827" s="433">
        <f t="shared" si="25"/>
        <v>1.0545454545454545</v>
      </c>
      <c r="I827" s="439"/>
    </row>
    <row r="828" spans="1:9" ht="13.5">
      <c r="A828" s="430">
        <v>2130212</v>
      </c>
      <c r="B828" s="452" t="s">
        <v>676</v>
      </c>
      <c r="C828" s="436">
        <v>1370</v>
      </c>
      <c r="D828" s="436">
        <v>8925</v>
      </c>
      <c r="E828" s="436">
        <v>2032</v>
      </c>
      <c r="F828" s="433">
        <f t="shared" si="24"/>
        <v>1.4832116788321168</v>
      </c>
      <c r="G828" s="433">
        <f t="shared" si="25"/>
        <v>0.2276750700280112</v>
      </c>
      <c r="I828" s="439"/>
    </row>
    <row r="829" spans="1:9" ht="13.5">
      <c r="A829" s="430">
        <v>2130213</v>
      </c>
      <c r="B829" s="452" t="s">
        <v>677</v>
      </c>
      <c r="C829" s="436">
        <v>307</v>
      </c>
      <c r="D829" s="436">
        <v>367</v>
      </c>
      <c r="E829" s="436">
        <v>145</v>
      </c>
      <c r="F829" s="433">
        <f t="shared" si="24"/>
        <v>0.4723127035830619</v>
      </c>
      <c r="G829" s="433">
        <f t="shared" si="25"/>
        <v>0.39509536784741145</v>
      </c>
      <c r="I829" s="439"/>
    </row>
    <row r="830" spans="1:9" ht="13.5">
      <c r="A830" s="430">
        <v>2130217</v>
      </c>
      <c r="B830" s="452" t="s">
        <v>678</v>
      </c>
      <c r="C830" s="436">
        <v>1879</v>
      </c>
      <c r="D830" s="436">
        <v>3648</v>
      </c>
      <c r="E830" s="436">
        <v>3003</v>
      </c>
      <c r="F830" s="433">
        <f t="shared" si="24"/>
        <v>1.598190526875998</v>
      </c>
      <c r="G830" s="433">
        <f t="shared" si="25"/>
        <v>0.8231907894736842</v>
      </c>
      <c r="I830" s="439"/>
    </row>
    <row r="831" spans="1:9" ht="13.5">
      <c r="A831" s="430">
        <v>2130220</v>
      </c>
      <c r="B831" s="452" t="s">
        <v>679</v>
      </c>
      <c r="C831" s="436"/>
      <c r="D831" s="436">
        <v>0</v>
      </c>
      <c r="E831" s="436">
        <v>278</v>
      </c>
      <c r="F831" s="433" t="e">
        <f t="shared" si="24"/>
        <v>#DIV/0!</v>
      </c>
      <c r="G831" s="433" t="e">
        <f t="shared" si="25"/>
        <v>#DIV/0!</v>
      </c>
      <c r="I831" s="439"/>
    </row>
    <row r="832" spans="1:9" ht="13.5">
      <c r="A832" s="430">
        <v>2130221</v>
      </c>
      <c r="B832" s="452" t="s">
        <v>680</v>
      </c>
      <c r="C832" s="436">
        <v>0</v>
      </c>
      <c r="D832" s="436">
        <v>0</v>
      </c>
      <c r="E832" s="436">
        <v>0</v>
      </c>
      <c r="F832" s="433" t="e">
        <f t="shared" si="24"/>
        <v>#DIV/0!</v>
      </c>
      <c r="G832" s="433" t="e">
        <f t="shared" si="25"/>
        <v>#DIV/0!</v>
      </c>
      <c r="I832" s="439"/>
    </row>
    <row r="833" spans="1:9" ht="13.5">
      <c r="A833" s="430">
        <v>2130223</v>
      </c>
      <c r="B833" s="452" t="s">
        <v>681</v>
      </c>
      <c r="C833" s="436">
        <v>66</v>
      </c>
      <c r="D833" s="436">
        <v>234</v>
      </c>
      <c r="E833" s="436">
        <v>60</v>
      </c>
      <c r="F833" s="433">
        <f t="shared" si="24"/>
        <v>0.9090909090909091</v>
      </c>
      <c r="G833" s="433">
        <f t="shared" si="25"/>
        <v>0.2564102564102564</v>
      </c>
      <c r="I833" s="439"/>
    </row>
    <row r="834" spans="1:9" ht="13.5">
      <c r="A834" s="430">
        <v>2130226</v>
      </c>
      <c r="B834" s="452" t="s">
        <v>682</v>
      </c>
      <c r="C834" s="436">
        <v>145</v>
      </c>
      <c r="D834" s="436">
        <v>138</v>
      </c>
      <c r="E834" s="436">
        <v>62</v>
      </c>
      <c r="F834" s="433">
        <f t="shared" si="24"/>
        <v>0.42758620689655175</v>
      </c>
      <c r="G834" s="433">
        <f t="shared" si="25"/>
        <v>0.4492753623188406</v>
      </c>
      <c r="I834" s="439"/>
    </row>
    <row r="835" spans="1:9" ht="13.5">
      <c r="A835" s="430">
        <v>2130227</v>
      </c>
      <c r="B835" s="452" t="s">
        <v>683</v>
      </c>
      <c r="C835" s="436">
        <v>411</v>
      </c>
      <c r="D835" s="436">
        <v>370</v>
      </c>
      <c r="E835" s="436">
        <v>80</v>
      </c>
      <c r="F835" s="433">
        <f t="shared" si="24"/>
        <v>0.19464720194647203</v>
      </c>
      <c r="G835" s="433">
        <f t="shared" si="25"/>
        <v>0.21621621621621623</v>
      </c>
      <c r="I835" s="439"/>
    </row>
    <row r="836" spans="1:9" ht="13.5">
      <c r="A836" s="430">
        <v>2130234</v>
      </c>
      <c r="B836" s="452" t="s">
        <v>684</v>
      </c>
      <c r="C836" s="436">
        <v>2675</v>
      </c>
      <c r="D836" s="436">
        <v>5522</v>
      </c>
      <c r="E836" s="436">
        <v>4931</v>
      </c>
      <c r="F836" s="433">
        <f t="shared" si="24"/>
        <v>1.8433644859813083</v>
      </c>
      <c r="G836" s="433">
        <f t="shared" si="25"/>
        <v>0.8929735603042376</v>
      </c>
      <c r="I836" s="439"/>
    </row>
    <row r="837" spans="1:9" ht="13.5">
      <c r="A837" s="430">
        <v>2130236</v>
      </c>
      <c r="B837" s="452" t="s">
        <v>685</v>
      </c>
      <c r="C837" s="436">
        <v>10223</v>
      </c>
      <c r="D837" s="436">
        <v>13024</v>
      </c>
      <c r="E837" s="436">
        <v>896</v>
      </c>
      <c r="F837" s="433">
        <f t="shared" si="24"/>
        <v>0.08764550523329746</v>
      </c>
      <c r="G837" s="433">
        <f t="shared" si="25"/>
        <v>0.0687960687960688</v>
      </c>
      <c r="I837" s="439"/>
    </row>
    <row r="838" spans="1:9" ht="13.5">
      <c r="A838" s="430">
        <v>2130237</v>
      </c>
      <c r="B838" s="452" t="s">
        <v>654</v>
      </c>
      <c r="C838" s="436">
        <v>603</v>
      </c>
      <c r="D838" s="436">
        <v>31</v>
      </c>
      <c r="E838" s="436">
        <v>382</v>
      </c>
      <c r="F838" s="433">
        <f t="shared" si="24"/>
        <v>0.6334991708126037</v>
      </c>
      <c r="G838" s="433">
        <f t="shared" si="25"/>
        <v>12.32258064516129</v>
      </c>
      <c r="I838" s="439"/>
    </row>
    <row r="839" spans="1:9" ht="13.5">
      <c r="A839" s="430">
        <v>2130299</v>
      </c>
      <c r="B839" s="452" t="s">
        <v>686</v>
      </c>
      <c r="C839" s="436">
        <v>106170</v>
      </c>
      <c r="D839" s="436">
        <v>105828</v>
      </c>
      <c r="E839" s="436">
        <v>87336</v>
      </c>
      <c r="F839" s="433">
        <f aca="true" t="shared" si="26" ref="F839:F902">E839/C839</f>
        <v>0.8226052557219553</v>
      </c>
      <c r="G839" s="433">
        <f aca="true" t="shared" si="27" ref="G839:G902">E839/D839</f>
        <v>0.8252636353328042</v>
      </c>
      <c r="I839" s="439"/>
    </row>
    <row r="840" spans="1:9" ht="13.5">
      <c r="A840" s="430">
        <v>21303</v>
      </c>
      <c r="B840" s="452" t="s">
        <v>687</v>
      </c>
      <c r="C840" s="442">
        <v>466327</v>
      </c>
      <c r="D840" s="442">
        <v>1026920</v>
      </c>
      <c r="E840" s="442">
        <v>562589</v>
      </c>
      <c r="F840" s="433">
        <f t="shared" si="26"/>
        <v>1.2064259628972802</v>
      </c>
      <c r="G840" s="433">
        <f t="shared" si="27"/>
        <v>0.5478411171269427</v>
      </c>
      <c r="I840" s="439"/>
    </row>
    <row r="841" spans="1:9" ht="13.5">
      <c r="A841" s="430">
        <v>2130301</v>
      </c>
      <c r="B841" s="452" t="s">
        <v>64</v>
      </c>
      <c r="C841" s="436">
        <v>40948</v>
      </c>
      <c r="D841" s="436">
        <v>46000</v>
      </c>
      <c r="E841" s="436">
        <v>49137</v>
      </c>
      <c r="F841" s="433">
        <f t="shared" si="26"/>
        <v>1.199985347269708</v>
      </c>
      <c r="G841" s="433">
        <f t="shared" si="27"/>
        <v>1.068195652173913</v>
      </c>
      <c r="I841" s="439"/>
    </row>
    <row r="842" spans="1:9" ht="13.5">
      <c r="A842" s="430">
        <v>2130302</v>
      </c>
      <c r="B842" s="452" t="s">
        <v>65</v>
      </c>
      <c r="C842" s="436">
        <v>1426</v>
      </c>
      <c r="D842" s="436">
        <v>1599</v>
      </c>
      <c r="E842" s="436">
        <v>4827</v>
      </c>
      <c r="F842" s="433">
        <f t="shared" si="26"/>
        <v>3.384992987377279</v>
      </c>
      <c r="G842" s="433">
        <f t="shared" si="27"/>
        <v>3.0187617260787993</v>
      </c>
      <c r="I842" s="439"/>
    </row>
    <row r="843" spans="1:9" ht="13.5">
      <c r="A843" s="430">
        <v>2130303</v>
      </c>
      <c r="B843" s="452" t="s">
        <v>66</v>
      </c>
      <c r="C843" s="436">
        <v>4128</v>
      </c>
      <c r="D843" s="436">
        <v>4636</v>
      </c>
      <c r="E843" s="436">
        <v>4153</v>
      </c>
      <c r="F843" s="433">
        <f t="shared" si="26"/>
        <v>1.0060562015503876</v>
      </c>
      <c r="G843" s="433">
        <f t="shared" si="27"/>
        <v>0.8958153580672994</v>
      </c>
      <c r="I843" s="439"/>
    </row>
    <row r="844" spans="1:9" ht="13.5">
      <c r="A844" s="430">
        <v>2130304</v>
      </c>
      <c r="B844" s="452" t="s">
        <v>688</v>
      </c>
      <c r="C844" s="436">
        <v>14798</v>
      </c>
      <c r="D844" s="436">
        <v>19573</v>
      </c>
      <c r="E844" s="436">
        <v>13161</v>
      </c>
      <c r="F844" s="433">
        <f t="shared" si="26"/>
        <v>0.8893769428301121</v>
      </c>
      <c r="G844" s="433">
        <f t="shared" si="27"/>
        <v>0.6724058652225003</v>
      </c>
      <c r="I844" s="439"/>
    </row>
    <row r="845" spans="1:9" ht="13.5">
      <c r="A845" s="430">
        <v>2130305</v>
      </c>
      <c r="B845" s="452" t="s">
        <v>689</v>
      </c>
      <c r="C845" s="436">
        <v>129097</v>
      </c>
      <c r="D845" s="436">
        <v>578172</v>
      </c>
      <c r="E845" s="436">
        <v>140864</v>
      </c>
      <c r="F845" s="433">
        <f t="shared" si="26"/>
        <v>1.0911485162319805</v>
      </c>
      <c r="G845" s="433">
        <f t="shared" si="27"/>
        <v>0.2436368416319019</v>
      </c>
      <c r="I845" s="439"/>
    </row>
    <row r="846" spans="1:9" ht="13.5">
      <c r="A846" s="430">
        <v>2130306</v>
      </c>
      <c r="B846" s="452" t="s">
        <v>690</v>
      </c>
      <c r="C846" s="436">
        <v>21304</v>
      </c>
      <c r="D846" s="436">
        <v>30538</v>
      </c>
      <c r="E846" s="436">
        <v>25426</v>
      </c>
      <c r="F846" s="433">
        <f t="shared" si="26"/>
        <v>1.1934847915884341</v>
      </c>
      <c r="G846" s="433">
        <f t="shared" si="27"/>
        <v>0.8326020040605148</v>
      </c>
      <c r="I846" s="439"/>
    </row>
    <row r="847" spans="1:9" ht="13.5">
      <c r="A847" s="430">
        <v>2130307</v>
      </c>
      <c r="B847" s="452" t="s">
        <v>691</v>
      </c>
      <c r="C847" s="436">
        <v>0</v>
      </c>
      <c r="D847" s="436">
        <v>0</v>
      </c>
      <c r="E847" s="436">
        <v>0</v>
      </c>
      <c r="F847" s="433" t="e">
        <f t="shared" si="26"/>
        <v>#DIV/0!</v>
      </c>
      <c r="G847" s="433" t="e">
        <f t="shared" si="27"/>
        <v>#DIV/0!</v>
      </c>
      <c r="I847" s="439"/>
    </row>
    <row r="848" spans="1:9" ht="13.5">
      <c r="A848" s="430">
        <v>2130308</v>
      </c>
      <c r="B848" s="452" t="s">
        <v>692</v>
      </c>
      <c r="C848" s="436">
        <v>3948</v>
      </c>
      <c r="D848" s="436">
        <v>5766</v>
      </c>
      <c r="E848" s="436">
        <v>3183</v>
      </c>
      <c r="F848" s="433">
        <f t="shared" si="26"/>
        <v>0.8062310030395137</v>
      </c>
      <c r="G848" s="433">
        <f t="shared" si="27"/>
        <v>0.5520291363163371</v>
      </c>
      <c r="I848" s="439"/>
    </row>
    <row r="849" spans="1:9" ht="13.5">
      <c r="A849" s="430">
        <v>2130309</v>
      </c>
      <c r="B849" s="452" t="s">
        <v>693</v>
      </c>
      <c r="C849" s="436">
        <v>637</v>
      </c>
      <c r="D849" s="436">
        <v>970</v>
      </c>
      <c r="E849" s="436">
        <v>522</v>
      </c>
      <c r="F849" s="433">
        <f t="shared" si="26"/>
        <v>0.8194662480376766</v>
      </c>
      <c r="G849" s="433">
        <f t="shared" si="27"/>
        <v>0.5381443298969072</v>
      </c>
      <c r="I849" s="439"/>
    </row>
    <row r="850" spans="1:9" ht="13.5">
      <c r="A850" s="430">
        <v>2130310</v>
      </c>
      <c r="B850" s="452" t="s">
        <v>694</v>
      </c>
      <c r="C850" s="436">
        <v>7662</v>
      </c>
      <c r="D850" s="436">
        <v>6554</v>
      </c>
      <c r="E850" s="436">
        <v>6008</v>
      </c>
      <c r="F850" s="433">
        <f t="shared" si="26"/>
        <v>0.7841294701122422</v>
      </c>
      <c r="G850" s="433">
        <f t="shared" si="27"/>
        <v>0.9166920964296613</v>
      </c>
      <c r="I850" s="439"/>
    </row>
    <row r="851" spans="1:9" ht="13.5">
      <c r="A851" s="430">
        <v>2130311</v>
      </c>
      <c r="B851" s="452" t="s">
        <v>695</v>
      </c>
      <c r="C851" s="436">
        <v>21291</v>
      </c>
      <c r="D851" s="436">
        <v>28901</v>
      </c>
      <c r="E851" s="436">
        <v>10288</v>
      </c>
      <c r="F851" s="433">
        <f t="shared" si="26"/>
        <v>0.48320886759663706</v>
      </c>
      <c r="G851" s="433">
        <f t="shared" si="27"/>
        <v>0.3559738417355801</v>
      </c>
      <c r="I851" s="439"/>
    </row>
    <row r="852" spans="1:9" ht="13.5">
      <c r="A852" s="430">
        <v>2130312</v>
      </c>
      <c r="B852" s="452" t="s">
        <v>696</v>
      </c>
      <c r="C852" s="436">
        <v>290</v>
      </c>
      <c r="D852" s="436">
        <v>218</v>
      </c>
      <c r="E852" s="436">
        <v>264</v>
      </c>
      <c r="F852" s="433">
        <f t="shared" si="26"/>
        <v>0.9103448275862069</v>
      </c>
      <c r="G852" s="433">
        <f t="shared" si="27"/>
        <v>1.2110091743119267</v>
      </c>
      <c r="I852" s="439"/>
    </row>
    <row r="853" spans="1:9" ht="13.5">
      <c r="A853" s="430">
        <v>2130313</v>
      </c>
      <c r="B853" s="452" t="s">
        <v>697</v>
      </c>
      <c r="C853" s="436">
        <v>9215</v>
      </c>
      <c r="D853" s="436">
        <v>11759</v>
      </c>
      <c r="E853" s="436">
        <v>13074</v>
      </c>
      <c r="F853" s="433">
        <f t="shared" si="26"/>
        <v>1.418773738469886</v>
      </c>
      <c r="G853" s="433">
        <f t="shared" si="27"/>
        <v>1.1118292371800322</v>
      </c>
      <c r="I853" s="439"/>
    </row>
    <row r="854" spans="1:9" ht="13.5">
      <c r="A854" s="430">
        <v>2130314</v>
      </c>
      <c r="B854" s="452" t="s">
        <v>698</v>
      </c>
      <c r="C854" s="436">
        <v>6563</v>
      </c>
      <c r="D854" s="436">
        <v>15299</v>
      </c>
      <c r="E854" s="436">
        <v>2409</v>
      </c>
      <c r="F854" s="433">
        <f t="shared" si="26"/>
        <v>0.3670577479811062</v>
      </c>
      <c r="G854" s="433">
        <f t="shared" si="27"/>
        <v>0.1574612719785607</v>
      </c>
      <c r="I854" s="439"/>
    </row>
    <row r="855" spans="1:9" ht="13.5">
      <c r="A855" s="430">
        <v>2130315</v>
      </c>
      <c r="B855" s="452" t="s">
        <v>699</v>
      </c>
      <c r="C855" s="436">
        <v>311</v>
      </c>
      <c r="D855" s="436">
        <v>1013</v>
      </c>
      <c r="E855" s="436">
        <v>90</v>
      </c>
      <c r="F855" s="433">
        <f t="shared" si="26"/>
        <v>0.28938906752411575</v>
      </c>
      <c r="G855" s="433">
        <f t="shared" si="27"/>
        <v>0.08884501480750247</v>
      </c>
      <c r="I855" s="439"/>
    </row>
    <row r="856" spans="1:9" ht="13.5">
      <c r="A856" s="430">
        <v>2130316</v>
      </c>
      <c r="B856" s="452" t="s">
        <v>700</v>
      </c>
      <c r="C856" s="436">
        <v>9172</v>
      </c>
      <c r="D856" s="436">
        <v>32904</v>
      </c>
      <c r="E856" s="436">
        <v>25656</v>
      </c>
      <c r="F856" s="433">
        <f t="shared" si="26"/>
        <v>2.797208896641954</v>
      </c>
      <c r="G856" s="433">
        <f t="shared" si="27"/>
        <v>0.7797228300510576</v>
      </c>
      <c r="I856" s="439"/>
    </row>
    <row r="857" spans="1:9" ht="13.5">
      <c r="A857" s="430">
        <v>2130317</v>
      </c>
      <c r="B857" s="452" t="s">
        <v>701</v>
      </c>
      <c r="C857" s="436">
        <v>3437</v>
      </c>
      <c r="D857" s="436">
        <v>5284</v>
      </c>
      <c r="E857" s="436">
        <v>2985</v>
      </c>
      <c r="F857" s="433">
        <f t="shared" si="26"/>
        <v>0.8684899621763166</v>
      </c>
      <c r="G857" s="433">
        <f t="shared" si="27"/>
        <v>0.5649129447388342</v>
      </c>
      <c r="I857" s="439"/>
    </row>
    <row r="858" spans="1:9" ht="13.5">
      <c r="A858" s="430">
        <v>2130318</v>
      </c>
      <c r="B858" s="452" t="s">
        <v>702</v>
      </c>
      <c r="C858" s="436">
        <v>0</v>
      </c>
      <c r="D858" s="436">
        <v>0</v>
      </c>
      <c r="E858" s="436">
        <v>0</v>
      </c>
      <c r="F858" s="433" t="e">
        <f t="shared" si="26"/>
        <v>#DIV/0!</v>
      </c>
      <c r="G858" s="433" t="e">
        <f t="shared" si="27"/>
        <v>#DIV/0!</v>
      </c>
      <c r="I858" s="439"/>
    </row>
    <row r="859" spans="1:9" ht="13.5">
      <c r="A859" s="430">
        <v>2130319</v>
      </c>
      <c r="B859" s="452" t="s">
        <v>703</v>
      </c>
      <c r="C859" s="436">
        <v>17557</v>
      </c>
      <c r="D859" s="436">
        <v>55223</v>
      </c>
      <c r="E859" s="436">
        <v>44710</v>
      </c>
      <c r="F859" s="433">
        <f t="shared" si="26"/>
        <v>2.546562624594179</v>
      </c>
      <c r="G859" s="433">
        <f t="shared" si="27"/>
        <v>0.8096264237727034</v>
      </c>
      <c r="I859" s="439"/>
    </row>
    <row r="860" spans="1:9" ht="13.5">
      <c r="A860" s="430">
        <v>2130321</v>
      </c>
      <c r="B860" s="452" t="s">
        <v>704</v>
      </c>
      <c r="C860" s="436">
        <v>93</v>
      </c>
      <c r="D860" s="436">
        <v>54</v>
      </c>
      <c r="E860" s="436">
        <v>1590</v>
      </c>
      <c r="F860" s="433">
        <f t="shared" si="26"/>
        <v>17.096774193548388</v>
      </c>
      <c r="G860" s="433">
        <f t="shared" si="27"/>
        <v>29.444444444444443</v>
      </c>
      <c r="I860" s="439"/>
    </row>
    <row r="861" spans="1:9" ht="13.5">
      <c r="A861" s="430">
        <v>2130322</v>
      </c>
      <c r="B861" s="452" t="s">
        <v>705</v>
      </c>
      <c r="C861" s="436">
        <v>28</v>
      </c>
      <c r="D861" s="436">
        <v>36</v>
      </c>
      <c r="E861" s="436">
        <v>55</v>
      </c>
      <c r="F861" s="433">
        <f t="shared" si="26"/>
        <v>1.9642857142857142</v>
      </c>
      <c r="G861" s="433">
        <f t="shared" si="27"/>
        <v>1.5277777777777777</v>
      </c>
      <c r="I861" s="439"/>
    </row>
    <row r="862" spans="1:9" ht="13.5">
      <c r="A862" s="430">
        <v>2130333</v>
      </c>
      <c r="B862" s="452" t="s">
        <v>681</v>
      </c>
      <c r="C862" s="436">
        <v>879</v>
      </c>
      <c r="D862" s="436">
        <v>1728</v>
      </c>
      <c r="E862" s="436">
        <v>889</v>
      </c>
      <c r="F862" s="433">
        <f t="shared" si="26"/>
        <v>1.0113765642775883</v>
      </c>
      <c r="G862" s="433">
        <f t="shared" si="27"/>
        <v>0.5144675925925926</v>
      </c>
      <c r="I862" s="439"/>
    </row>
    <row r="863" spans="1:9" ht="13.5">
      <c r="A863" s="430">
        <v>2130334</v>
      </c>
      <c r="B863" s="452" t="s">
        <v>706</v>
      </c>
      <c r="C863" s="436">
        <v>0</v>
      </c>
      <c r="D863" s="436">
        <v>77</v>
      </c>
      <c r="E863" s="436">
        <v>74</v>
      </c>
      <c r="F863" s="433" t="e">
        <f t="shared" si="26"/>
        <v>#DIV/0!</v>
      </c>
      <c r="G863" s="433">
        <f t="shared" si="27"/>
        <v>0.961038961038961</v>
      </c>
      <c r="I863" s="439"/>
    </row>
    <row r="864" spans="1:9" ht="13.5">
      <c r="A864" s="430">
        <v>2130335</v>
      </c>
      <c r="B864" s="452" t="s">
        <v>707</v>
      </c>
      <c r="C864" s="436">
        <v>11710</v>
      </c>
      <c r="D864" s="436">
        <v>21021</v>
      </c>
      <c r="E864" s="436">
        <v>13810</v>
      </c>
      <c r="F864" s="433">
        <f t="shared" si="26"/>
        <v>1.17933390264731</v>
      </c>
      <c r="G864" s="433">
        <f t="shared" si="27"/>
        <v>0.6569620855335141</v>
      </c>
      <c r="I864" s="439"/>
    </row>
    <row r="865" spans="1:9" ht="13.5">
      <c r="A865" s="430">
        <v>2130336</v>
      </c>
      <c r="B865" s="452" t="s">
        <v>708</v>
      </c>
      <c r="C865" s="436">
        <v>0</v>
      </c>
      <c r="D865" s="436">
        <v>0</v>
      </c>
      <c r="E865" s="436">
        <v>0</v>
      </c>
      <c r="F865" s="433" t="e">
        <f t="shared" si="26"/>
        <v>#DIV/0!</v>
      </c>
      <c r="G865" s="433" t="e">
        <f t="shared" si="27"/>
        <v>#DIV/0!</v>
      </c>
      <c r="I865" s="439"/>
    </row>
    <row r="866" spans="1:9" ht="13.5">
      <c r="A866" s="430">
        <v>2130337</v>
      </c>
      <c r="B866" s="452" t="s">
        <v>709</v>
      </c>
      <c r="C866" s="436">
        <v>0</v>
      </c>
      <c r="D866" s="436">
        <v>0</v>
      </c>
      <c r="E866" s="436">
        <v>0</v>
      </c>
      <c r="F866" s="433" t="e">
        <f t="shared" si="26"/>
        <v>#DIV/0!</v>
      </c>
      <c r="G866" s="433" t="e">
        <f t="shared" si="27"/>
        <v>#DIV/0!</v>
      </c>
      <c r="I866" s="439"/>
    </row>
    <row r="867" spans="1:9" ht="13.5">
      <c r="A867" s="430">
        <v>2130399</v>
      </c>
      <c r="B867" s="452" t="s">
        <v>710</v>
      </c>
      <c r="C867" s="436">
        <v>161833</v>
      </c>
      <c r="D867" s="436">
        <v>159595</v>
      </c>
      <c r="E867" s="436">
        <v>199414</v>
      </c>
      <c r="F867" s="433">
        <f t="shared" si="26"/>
        <v>1.2322208696619354</v>
      </c>
      <c r="G867" s="433">
        <f t="shared" si="27"/>
        <v>1.2495002976283718</v>
      </c>
      <c r="I867" s="439"/>
    </row>
    <row r="868" spans="1:9" ht="13.5">
      <c r="A868" s="430">
        <v>21305</v>
      </c>
      <c r="B868" s="452" t="s">
        <v>711</v>
      </c>
      <c r="C868" s="435">
        <v>1628145</v>
      </c>
      <c r="D868" s="435">
        <v>2942754</v>
      </c>
      <c r="E868" s="435">
        <v>1896557</v>
      </c>
      <c r="F868" s="433">
        <f t="shared" si="26"/>
        <v>1.1648575526135572</v>
      </c>
      <c r="G868" s="433">
        <f t="shared" si="27"/>
        <v>0.6444837047201363</v>
      </c>
      <c r="I868" s="439"/>
    </row>
    <row r="869" spans="1:9" ht="13.5">
      <c r="A869" s="430">
        <v>2130501</v>
      </c>
      <c r="B869" s="452" t="s">
        <v>64</v>
      </c>
      <c r="C869" s="435">
        <v>12616</v>
      </c>
      <c r="D869" s="435">
        <v>16450</v>
      </c>
      <c r="E869" s="435">
        <v>22002</v>
      </c>
      <c r="F869" s="433">
        <f t="shared" si="26"/>
        <v>1.7439759036144578</v>
      </c>
      <c r="G869" s="433">
        <f t="shared" si="27"/>
        <v>1.3375075987841945</v>
      </c>
      <c r="I869" s="439"/>
    </row>
    <row r="870" spans="1:9" ht="13.5">
      <c r="A870" s="430">
        <v>2130502</v>
      </c>
      <c r="B870" s="452" t="s">
        <v>65</v>
      </c>
      <c r="C870" s="435">
        <v>1319</v>
      </c>
      <c r="D870" s="435">
        <v>2930</v>
      </c>
      <c r="E870" s="435">
        <v>866</v>
      </c>
      <c r="F870" s="433">
        <f t="shared" si="26"/>
        <v>0.6565579984836998</v>
      </c>
      <c r="G870" s="433">
        <f t="shared" si="27"/>
        <v>0.2955631399317406</v>
      </c>
      <c r="I870" s="439"/>
    </row>
    <row r="871" spans="1:9" ht="13.5">
      <c r="A871" s="430">
        <v>2130503</v>
      </c>
      <c r="B871" s="452" t="s">
        <v>66</v>
      </c>
      <c r="C871" s="435">
        <v>177</v>
      </c>
      <c r="D871" s="435">
        <v>195</v>
      </c>
      <c r="E871" s="435">
        <v>136</v>
      </c>
      <c r="F871" s="433">
        <f t="shared" si="26"/>
        <v>0.768361581920904</v>
      </c>
      <c r="G871" s="433">
        <f t="shared" si="27"/>
        <v>0.6974358974358974</v>
      </c>
      <c r="I871" s="439"/>
    </row>
    <row r="872" spans="1:9" ht="13.5">
      <c r="A872" s="430">
        <v>2130504</v>
      </c>
      <c r="B872" s="452" t="s">
        <v>712</v>
      </c>
      <c r="C872" s="435">
        <v>269542</v>
      </c>
      <c r="D872" s="435">
        <v>991477</v>
      </c>
      <c r="E872" s="435">
        <v>306429</v>
      </c>
      <c r="F872" s="433">
        <f t="shared" si="26"/>
        <v>1.1368506577824606</v>
      </c>
      <c r="G872" s="433">
        <f t="shared" si="27"/>
        <v>0.3090631451864239</v>
      </c>
      <c r="I872" s="439"/>
    </row>
    <row r="873" spans="1:9" ht="13.5">
      <c r="A873" s="430">
        <v>2130505</v>
      </c>
      <c r="B873" s="452" t="s">
        <v>713</v>
      </c>
      <c r="C873" s="435">
        <v>577416</v>
      </c>
      <c r="D873" s="435">
        <v>1239293</v>
      </c>
      <c r="E873" s="435">
        <v>959324</v>
      </c>
      <c r="F873" s="433">
        <f t="shared" si="26"/>
        <v>1.6614087590229574</v>
      </c>
      <c r="G873" s="433">
        <f t="shared" si="27"/>
        <v>0.7740897431035276</v>
      </c>
      <c r="I873" s="439"/>
    </row>
    <row r="874" spans="1:9" ht="13.5">
      <c r="A874" s="430">
        <v>2130506</v>
      </c>
      <c r="B874" s="452" t="s">
        <v>714</v>
      </c>
      <c r="C874" s="435">
        <v>16082</v>
      </c>
      <c r="D874" s="435">
        <v>3598</v>
      </c>
      <c r="E874" s="435">
        <v>864</v>
      </c>
      <c r="F874" s="433">
        <f t="shared" si="26"/>
        <v>0.05372466111180201</v>
      </c>
      <c r="G874" s="433">
        <f t="shared" si="27"/>
        <v>0.24013340744858255</v>
      </c>
      <c r="I874" s="439"/>
    </row>
    <row r="875" spans="1:9" ht="13.5">
      <c r="A875" s="430">
        <v>2130507</v>
      </c>
      <c r="B875" s="452" t="s">
        <v>715</v>
      </c>
      <c r="C875" s="435">
        <v>579188</v>
      </c>
      <c r="D875" s="435">
        <v>30602</v>
      </c>
      <c r="E875" s="435">
        <v>14934</v>
      </c>
      <c r="F875" s="433">
        <f t="shared" si="26"/>
        <v>0.025784373985648874</v>
      </c>
      <c r="G875" s="433">
        <f t="shared" si="27"/>
        <v>0.4880073197830207</v>
      </c>
      <c r="I875" s="439"/>
    </row>
    <row r="876" spans="1:9" ht="13.5">
      <c r="A876" s="430">
        <v>2130508</v>
      </c>
      <c r="B876" s="452" t="s">
        <v>716</v>
      </c>
      <c r="C876" s="435">
        <v>0</v>
      </c>
      <c r="D876" s="435">
        <v>0</v>
      </c>
      <c r="E876" s="435">
        <v>0</v>
      </c>
      <c r="F876" s="433" t="e">
        <f t="shared" si="26"/>
        <v>#DIV/0!</v>
      </c>
      <c r="G876" s="433" t="e">
        <f t="shared" si="27"/>
        <v>#DIV/0!</v>
      </c>
      <c r="I876" s="439"/>
    </row>
    <row r="877" spans="1:9" ht="13.5">
      <c r="A877" s="430">
        <v>2130550</v>
      </c>
      <c r="B877" s="452" t="s">
        <v>73</v>
      </c>
      <c r="C877" s="435">
        <v>697</v>
      </c>
      <c r="D877" s="435">
        <v>1485</v>
      </c>
      <c r="E877" s="435">
        <v>2341</v>
      </c>
      <c r="F877" s="433">
        <f t="shared" si="26"/>
        <v>3.3586800573888094</v>
      </c>
      <c r="G877" s="433">
        <f t="shared" si="27"/>
        <v>1.5764309764309765</v>
      </c>
      <c r="I877" s="439"/>
    </row>
    <row r="878" spans="1:9" ht="13.5">
      <c r="A878" s="430">
        <v>2130599</v>
      </c>
      <c r="B878" s="452" t="s">
        <v>717</v>
      </c>
      <c r="C878" s="435">
        <v>171108</v>
      </c>
      <c r="D878" s="435">
        <v>656724</v>
      </c>
      <c r="E878" s="435">
        <v>589661</v>
      </c>
      <c r="F878" s="433">
        <f t="shared" si="26"/>
        <v>3.4461334361923464</v>
      </c>
      <c r="G878" s="433">
        <f t="shared" si="27"/>
        <v>0.8978825199018157</v>
      </c>
      <c r="I878" s="439"/>
    </row>
    <row r="879" spans="1:9" ht="13.5">
      <c r="A879" s="430">
        <v>21307</v>
      </c>
      <c r="B879" s="452" t="s">
        <v>718</v>
      </c>
      <c r="C879" s="442">
        <v>129136</v>
      </c>
      <c r="D879" s="442">
        <v>156384</v>
      </c>
      <c r="E879" s="442">
        <v>124589</v>
      </c>
      <c r="F879" s="433">
        <f t="shared" si="26"/>
        <v>0.9647890595960847</v>
      </c>
      <c r="G879" s="433">
        <f t="shared" si="27"/>
        <v>0.7966863617761408</v>
      </c>
      <c r="I879" s="439"/>
    </row>
    <row r="880" spans="1:9" ht="13.5">
      <c r="A880" s="430">
        <v>2130701</v>
      </c>
      <c r="B880" s="452" t="s">
        <v>719</v>
      </c>
      <c r="C880" s="436">
        <v>22903</v>
      </c>
      <c r="D880" s="436">
        <v>20199</v>
      </c>
      <c r="E880" s="436">
        <v>15047</v>
      </c>
      <c r="F880" s="433">
        <f t="shared" si="26"/>
        <v>0.6569881674889753</v>
      </c>
      <c r="G880" s="433">
        <f t="shared" si="27"/>
        <v>0.7449378682112976</v>
      </c>
      <c r="I880" s="439"/>
    </row>
    <row r="881" spans="1:9" ht="13.5">
      <c r="A881" s="430">
        <v>2130704</v>
      </c>
      <c r="B881" s="452" t="s">
        <v>720</v>
      </c>
      <c r="C881" s="436">
        <v>2063</v>
      </c>
      <c r="D881" s="436">
        <v>10914</v>
      </c>
      <c r="E881" s="436">
        <v>3788</v>
      </c>
      <c r="F881" s="433">
        <f t="shared" si="26"/>
        <v>1.8361609306834707</v>
      </c>
      <c r="G881" s="433">
        <f t="shared" si="27"/>
        <v>0.34707714861645594</v>
      </c>
      <c r="I881" s="439"/>
    </row>
    <row r="882" spans="1:9" ht="13.5">
      <c r="A882" s="430">
        <v>2130705</v>
      </c>
      <c r="B882" s="452" t="s">
        <v>721</v>
      </c>
      <c r="C882" s="436">
        <v>47411</v>
      </c>
      <c r="D882" s="436">
        <v>79393</v>
      </c>
      <c r="E882" s="436">
        <v>64560</v>
      </c>
      <c r="F882" s="433">
        <f t="shared" si="26"/>
        <v>1.3617093079665057</v>
      </c>
      <c r="G882" s="433">
        <f t="shared" si="27"/>
        <v>0.8131699268197448</v>
      </c>
      <c r="I882" s="439"/>
    </row>
    <row r="883" spans="1:9" ht="13.5">
      <c r="A883" s="430">
        <v>2130706</v>
      </c>
      <c r="B883" s="452" t="s">
        <v>722</v>
      </c>
      <c r="C883" s="436">
        <v>24353</v>
      </c>
      <c r="D883" s="436">
        <v>27169</v>
      </c>
      <c r="E883" s="436">
        <v>13377</v>
      </c>
      <c r="F883" s="433">
        <f t="shared" si="26"/>
        <v>0.5492957746478874</v>
      </c>
      <c r="G883" s="433">
        <f t="shared" si="27"/>
        <v>0.4923626191615444</v>
      </c>
      <c r="I883" s="439"/>
    </row>
    <row r="884" spans="1:9" ht="13.5">
      <c r="A884" s="430">
        <v>2130707</v>
      </c>
      <c r="B884" s="452" t="s">
        <v>723</v>
      </c>
      <c r="C884" s="436">
        <v>2006</v>
      </c>
      <c r="D884" s="436">
        <v>529</v>
      </c>
      <c r="E884" s="436">
        <v>38</v>
      </c>
      <c r="F884" s="433">
        <f t="shared" si="26"/>
        <v>0.018943170488534396</v>
      </c>
      <c r="G884" s="433">
        <f t="shared" si="27"/>
        <v>0.07183364839319471</v>
      </c>
      <c r="I884" s="439"/>
    </row>
    <row r="885" spans="1:9" ht="13.5">
      <c r="A885" s="430">
        <v>2130799</v>
      </c>
      <c r="B885" s="452" t="s">
        <v>724</v>
      </c>
      <c r="C885" s="436">
        <v>30400</v>
      </c>
      <c r="D885" s="436">
        <v>18180</v>
      </c>
      <c r="E885" s="436">
        <v>27779</v>
      </c>
      <c r="F885" s="433">
        <f t="shared" si="26"/>
        <v>0.9137828947368422</v>
      </c>
      <c r="G885" s="433">
        <f t="shared" si="27"/>
        <v>1.527997799779978</v>
      </c>
      <c r="I885" s="439"/>
    </row>
    <row r="886" spans="1:9" ht="13.5">
      <c r="A886" s="430">
        <v>21308</v>
      </c>
      <c r="B886" s="452" t="s">
        <v>725</v>
      </c>
      <c r="C886" s="442">
        <v>253899</v>
      </c>
      <c r="D886" s="442">
        <v>238581</v>
      </c>
      <c r="E886" s="442">
        <v>158540</v>
      </c>
      <c r="F886" s="433">
        <f t="shared" si="26"/>
        <v>0.624421521943765</v>
      </c>
      <c r="G886" s="433">
        <f t="shared" si="27"/>
        <v>0.6645122620828985</v>
      </c>
      <c r="I886" s="439"/>
    </row>
    <row r="887" spans="1:9" ht="13.5">
      <c r="A887" s="430">
        <v>2130801</v>
      </c>
      <c r="B887" s="452" t="s">
        <v>726</v>
      </c>
      <c r="C887" s="436">
        <v>0</v>
      </c>
      <c r="D887" s="436">
        <v>863</v>
      </c>
      <c r="E887" s="436">
        <v>387</v>
      </c>
      <c r="F887" s="433" t="e">
        <f t="shared" si="26"/>
        <v>#DIV/0!</v>
      </c>
      <c r="G887" s="433">
        <f t="shared" si="27"/>
        <v>0.4484356894553882</v>
      </c>
      <c r="I887" s="439"/>
    </row>
    <row r="888" spans="1:9" ht="13.5">
      <c r="A888" s="430">
        <v>2130803</v>
      </c>
      <c r="B888" s="452" t="s">
        <v>727</v>
      </c>
      <c r="C888" s="436">
        <v>231831</v>
      </c>
      <c r="D888" s="436">
        <v>210479</v>
      </c>
      <c r="E888" s="436">
        <v>127358</v>
      </c>
      <c r="F888" s="433">
        <f t="shared" si="26"/>
        <v>0.5493570747656699</v>
      </c>
      <c r="G888" s="433">
        <f t="shared" si="27"/>
        <v>0.6050864931893443</v>
      </c>
      <c r="I888" s="439"/>
    </row>
    <row r="889" spans="1:9" ht="13.5">
      <c r="A889" s="430">
        <v>2130804</v>
      </c>
      <c r="B889" s="452" t="s">
        <v>728</v>
      </c>
      <c r="C889" s="436">
        <v>51</v>
      </c>
      <c r="D889" s="436">
        <v>2360</v>
      </c>
      <c r="E889" s="436">
        <v>371</v>
      </c>
      <c r="F889" s="433">
        <f t="shared" si="26"/>
        <v>7.2745098039215685</v>
      </c>
      <c r="G889" s="433">
        <f t="shared" si="27"/>
        <v>0.15720338983050847</v>
      </c>
      <c r="I889" s="439"/>
    </row>
    <row r="890" spans="1:9" ht="13.5">
      <c r="A890" s="430">
        <v>2130805</v>
      </c>
      <c r="B890" s="452" t="s">
        <v>729</v>
      </c>
      <c r="C890" s="436">
        <v>0</v>
      </c>
      <c r="D890" s="436">
        <v>200</v>
      </c>
      <c r="E890" s="436">
        <v>0</v>
      </c>
      <c r="F890" s="433" t="e">
        <f t="shared" si="26"/>
        <v>#DIV/0!</v>
      </c>
      <c r="G890" s="433">
        <f t="shared" si="27"/>
        <v>0</v>
      </c>
      <c r="I890" s="439"/>
    </row>
    <row r="891" spans="1:9" ht="13.5">
      <c r="A891" s="430">
        <v>2130899</v>
      </c>
      <c r="B891" s="452" t="s">
        <v>730</v>
      </c>
      <c r="C891" s="436">
        <v>22017</v>
      </c>
      <c r="D891" s="436">
        <v>24679</v>
      </c>
      <c r="E891" s="436">
        <v>30424</v>
      </c>
      <c r="F891" s="433">
        <f t="shared" si="26"/>
        <v>1.381841304446564</v>
      </c>
      <c r="G891" s="433">
        <f t="shared" si="27"/>
        <v>1.2327890108999555</v>
      </c>
      <c r="I891" s="439"/>
    </row>
    <row r="892" spans="1:9" ht="13.5">
      <c r="A892" s="430">
        <v>21309</v>
      </c>
      <c r="B892" s="452" t="s">
        <v>731</v>
      </c>
      <c r="C892" s="436">
        <v>2087385</v>
      </c>
      <c r="D892" s="436">
        <v>1182957</v>
      </c>
      <c r="E892" s="436">
        <v>0</v>
      </c>
      <c r="F892" s="433">
        <f t="shared" si="26"/>
        <v>0</v>
      </c>
      <c r="G892" s="433">
        <f t="shared" si="27"/>
        <v>0</v>
      </c>
      <c r="I892" s="439"/>
    </row>
    <row r="893" spans="1:9" ht="13.5">
      <c r="A893" s="430">
        <v>2130901</v>
      </c>
      <c r="B893" s="452" t="s">
        <v>732</v>
      </c>
      <c r="C893" s="435">
        <v>2087376</v>
      </c>
      <c r="D893" s="435">
        <v>1182957</v>
      </c>
      <c r="E893" s="435">
        <v>0</v>
      </c>
      <c r="F893" s="433">
        <f t="shared" si="26"/>
        <v>0</v>
      </c>
      <c r="G893" s="433">
        <f t="shared" si="27"/>
        <v>0</v>
      </c>
      <c r="I893" s="439"/>
    </row>
    <row r="894" spans="1:9" ht="13.5">
      <c r="A894" s="430">
        <v>2130999</v>
      </c>
      <c r="B894" s="452" t="s">
        <v>733</v>
      </c>
      <c r="C894" s="435">
        <v>9</v>
      </c>
      <c r="D894" s="435">
        <v>0</v>
      </c>
      <c r="E894" s="435">
        <v>0</v>
      </c>
      <c r="F894" s="433">
        <f t="shared" si="26"/>
        <v>0</v>
      </c>
      <c r="G894" s="433" t="e">
        <f t="shared" si="27"/>
        <v>#DIV/0!</v>
      </c>
      <c r="I894" s="439"/>
    </row>
    <row r="895" spans="1:9" ht="13.5">
      <c r="A895" s="430">
        <v>21399</v>
      </c>
      <c r="B895" s="452" t="s">
        <v>734</v>
      </c>
      <c r="C895" s="435">
        <v>572060</v>
      </c>
      <c r="D895" s="435">
        <v>507774</v>
      </c>
      <c r="E895" s="435">
        <v>320707</v>
      </c>
      <c r="F895" s="433">
        <f t="shared" si="26"/>
        <v>0.5606177673670594</v>
      </c>
      <c r="G895" s="433">
        <f t="shared" si="27"/>
        <v>0.6315939768479678</v>
      </c>
      <c r="I895" s="439"/>
    </row>
    <row r="896" spans="1:9" ht="13.5">
      <c r="A896" s="430">
        <v>2139901</v>
      </c>
      <c r="B896" s="452" t="s">
        <v>735</v>
      </c>
      <c r="C896" s="435">
        <v>0</v>
      </c>
      <c r="D896" s="435">
        <v>0</v>
      </c>
      <c r="E896" s="435">
        <v>0</v>
      </c>
      <c r="F896" s="433" t="e">
        <f t="shared" si="26"/>
        <v>#DIV/0!</v>
      </c>
      <c r="G896" s="433" t="e">
        <f t="shared" si="27"/>
        <v>#DIV/0!</v>
      </c>
      <c r="I896" s="439"/>
    </row>
    <row r="897" spans="1:9" ht="13.5">
      <c r="A897" s="430">
        <v>2139999</v>
      </c>
      <c r="B897" s="452" t="s">
        <v>736</v>
      </c>
      <c r="C897" s="435">
        <v>572060</v>
      </c>
      <c r="D897" s="435">
        <v>507774</v>
      </c>
      <c r="E897" s="435">
        <v>320707</v>
      </c>
      <c r="F897" s="433">
        <f t="shared" si="26"/>
        <v>0.5606177673670594</v>
      </c>
      <c r="G897" s="433">
        <f t="shared" si="27"/>
        <v>0.6315939768479678</v>
      </c>
      <c r="I897" s="439"/>
    </row>
    <row r="898" spans="1:9" ht="13.5">
      <c r="A898" s="430">
        <v>214</v>
      </c>
      <c r="B898" s="452" t="s">
        <v>737</v>
      </c>
      <c r="C898" s="435">
        <v>2543762</v>
      </c>
      <c r="D898" s="435">
        <v>3731685</v>
      </c>
      <c r="E898" s="435">
        <v>3571096</v>
      </c>
      <c r="F898" s="433">
        <f t="shared" si="26"/>
        <v>1.4038640407396603</v>
      </c>
      <c r="G898" s="433">
        <f t="shared" si="27"/>
        <v>0.9569660890455652</v>
      </c>
      <c r="I898" s="439"/>
    </row>
    <row r="899" spans="1:9" ht="13.5">
      <c r="A899" s="430">
        <v>21401</v>
      </c>
      <c r="B899" s="452" t="s">
        <v>738</v>
      </c>
      <c r="C899" s="435">
        <v>629270</v>
      </c>
      <c r="D899" s="435">
        <v>1416063</v>
      </c>
      <c r="E899" s="435">
        <v>684061</v>
      </c>
      <c r="F899" s="433">
        <f t="shared" si="26"/>
        <v>1.0870707327538258</v>
      </c>
      <c r="G899" s="433">
        <f t="shared" si="27"/>
        <v>0.48307243392419685</v>
      </c>
      <c r="I899" s="439"/>
    </row>
    <row r="900" spans="1:9" ht="13.5">
      <c r="A900" s="430">
        <v>2140101</v>
      </c>
      <c r="B900" s="452" t="s">
        <v>64</v>
      </c>
      <c r="C900" s="436">
        <v>50448</v>
      </c>
      <c r="D900" s="436">
        <v>67464</v>
      </c>
      <c r="E900" s="436">
        <v>57855</v>
      </c>
      <c r="F900" s="433">
        <f t="shared" si="26"/>
        <v>1.1468244529019982</v>
      </c>
      <c r="G900" s="433">
        <f t="shared" si="27"/>
        <v>0.8575684809676272</v>
      </c>
      <c r="I900" s="439"/>
    </row>
    <row r="901" spans="1:9" ht="13.5">
      <c r="A901" s="430">
        <v>2140102</v>
      </c>
      <c r="B901" s="452" t="s">
        <v>65</v>
      </c>
      <c r="C901" s="436">
        <v>8318</v>
      </c>
      <c r="D901" s="436">
        <v>10534</v>
      </c>
      <c r="E901" s="436">
        <v>24295</v>
      </c>
      <c r="F901" s="433">
        <f t="shared" si="26"/>
        <v>2.920774224573215</v>
      </c>
      <c r="G901" s="433">
        <f t="shared" si="27"/>
        <v>2.3063413707993163</v>
      </c>
      <c r="I901" s="439"/>
    </row>
    <row r="902" spans="1:9" ht="13.5">
      <c r="A902" s="430">
        <v>2140103</v>
      </c>
      <c r="B902" s="452" t="s">
        <v>66</v>
      </c>
      <c r="C902" s="436">
        <v>897</v>
      </c>
      <c r="D902" s="436">
        <v>991</v>
      </c>
      <c r="E902" s="436">
        <v>1465</v>
      </c>
      <c r="F902" s="433">
        <f t="shared" si="26"/>
        <v>1.633221850613155</v>
      </c>
      <c r="G902" s="433">
        <f t="shared" si="27"/>
        <v>1.4783047426841573</v>
      </c>
      <c r="I902" s="439"/>
    </row>
    <row r="903" spans="1:9" ht="13.5">
      <c r="A903" s="430">
        <v>2140104</v>
      </c>
      <c r="B903" s="452" t="s">
        <v>739</v>
      </c>
      <c r="C903" s="436">
        <v>281741</v>
      </c>
      <c r="D903" s="436">
        <v>916982</v>
      </c>
      <c r="E903" s="436">
        <v>123960</v>
      </c>
      <c r="F903" s="433">
        <f aca="true" t="shared" si="28" ref="F903:F966">E903/C903</f>
        <v>0.43997856187065426</v>
      </c>
      <c r="G903" s="433">
        <f aca="true" t="shared" si="29" ref="G903:G966">E903/D903</f>
        <v>0.13518258809878492</v>
      </c>
      <c r="I903" s="439"/>
    </row>
    <row r="904" spans="1:9" ht="13.5">
      <c r="A904" s="430">
        <v>2140106</v>
      </c>
      <c r="B904" s="452" t="s">
        <v>740</v>
      </c>
      <c r="C904" s="436">
        <v>217131</v>
      </c>
      <c r="D904" s="436">
        <v>254287</v>
      </c>
      <c r="E904" s="436">
        <v>323507</v>
      </c>
      <c r="F904" s="433">
        <f t="shared" si="28"/>
        <v>1.4899162256886396</v>
      </c>
      <c r="G904" s="433">
        <f t="shared" si="29"/>
        <v>1.2722121067927186</v>
      </c>
      <c r="I904" s="439"/>
    </row>
    <row r="905" spans="1:9" ht="13.5">
      <c r="A905" s="430">
        <v>2140109</v>
      </c>
      <c r="B905" s="452" t="s">
        <v>741</v>
      </c>
      <c r="C905" s="436">
        <v>1730</v>
      </c>
      <c r="D905" s="436">
        <v>3682</v>
      </c>
      <c r="E905" s="436">
        <v>2532</v>
      </c>
      <c r="F905" s="433">
        <f t="shared" si="28"/>
        <v>1.4635838150289018</v>
      </c>
      <c r="G905" s="433">
        <f t="shared" si="29"/>
        <v>0.6876697447039652</v>
      </c>
      <c r="I905" s="439"/>
    </row>
    <row r="906" spans="1:9" ht="13.5">
      <c r="A906" s="430">
        <v>2140110</v>
      </c>
      <c r="B906" s="452" t="s">
        <v>742</v>
      </c>
      <c r="C906" s="436">
        <v>467</v>
      </c>
      <c r="D906" s="436">
        <v>394</v>
      </c>
      <c r="E906" s="436">
        <v>92</v>
      </c>
      <c r="F906" s="433">
        <f t="shared" si="28"/>
        <v>0.19700214132762311</v>
      </c>
      <c r="G906" s="433">
        <f t="shared" si="29"/>
        <v>0.233502538071066</v>
      </c>
      <c r="I906" s="439"/>
    </row>
    <row r="907" spans="1:9" ht="13.5">
      <c r="A907" s="430">
        <v>2140111</v>
      </c>
      <c r="B907" s="452" t="s">
        <v>743</v>
      </c>
      <c r="C907" s="436">
        <v>27848</v>
      </c>
      <c r="D907" s="436">
        <v>27848</v>
      </c>
      <c r="E907" s="436">
        <v>102080</v>
      </c>
      <c r="F907" s="433">
        <f t="shared" si="28"/>
        <v>3.6656133295030164</v>
      </c>
      <c r="G907" s="433">
        <f t="shared" si="29"/>
        <v>3.6656133295030164</v>
      </c>
      <c r="I907" s="439"/>
    </row>
    <row r="908" spans="1:9" ht="13.5">
      <c r="A908" s="430">
        <v>2140112</v>
      </c>
      <c r="B908" s="452" t="s">
        <v>744</v>
      </c>
      <c r="C908" s="436">
        <v>13705</v>
      </c>
      <c r="D908" s="436">
        <v>13673</v>
      </c>
      <c r="E908" s="436">
        <v>11934</v>
      </c>
      <c r="F908" s="433">
        <f t="shared" si="28"/>
        <v>0.870777088653776</v>
      </c>
      <c r="G908" s="433">
        <f t="shared" si="29"/>
        <v>0.8728150369341037</v>
      </c>
      <c r="I908" s="439"/>
    </row>
    <row r="909" spans="1:9" ht="13.5">
      <c r="A909" s="430">
        <v>2140114</v>
      </c>
      <c r="B909" s="452" t="s">
        <v>745</v>
      </c>
      <c r="C909" s="435">
        <v>0</v>
      </c>
      <c r="D909" s="435">
        <v>0</v>
      </c>
      <c r="E909" s="435">
        <v>0</v>
      </c>
      <c r="F909" s="433" t="e">
        <f t="shared" si="28"/>
        <v>#DIV/0!</v>
      </c>
      <c r="G909" s="433" t="e">
        <f t="shared" si="29"/>
        <v>#DIV/0!</v>
      </c>
      <c r="I909" s="439"/>
    </row>
    <row r="910" spans="1:9" ht="13.5">
      <c r="A910" s="430">
        <v>2140122</v>
      </c>
      <c r="B910" s="452" t="s">
        <v>746</v>
      </c>
      <c r="C910" s="435">
        <v>0</v>
      </c>
      <c r="D910" s="435">
        <v>0</v>
      </c>
      <c r="E910" s="435">
        <v>0</v>
      </c>
      <c r="F910" s="433" t="e">
        <f t="shared" si="28"/>
        <v>#DIV/0!</v>
      </c>
      <c r="G910" s="433" t="e">
        <f t="shared" si="29"/>
        <v>#DIV/0!</v>
      </c>
      <c r="I910" s="439"/>
    </row>
    <row r="911" spans="1:9" ht="13.5">
      <c r="A911" s="430">
        <v>2140123</v>
      </c>
      <c r="B911" s="452" t="s">
        <v>747</v>
      </c>
      <c r="C911" s="435">
        <v>0</v>
      </c>
      <c r="D911" s="435">
        <v>0</v>
      </c>
      <c r="E911" s="435">
        <v>0</v>
      </c>
      <c r="F911" s="433" t="e">
        <f t="shared" si="28"/>
        <v>#DIV/0!</v>
      </c>
      <c r="G911" s="433" t="e">
        <f t="shared" si="29"/>
        <v>#DIV/0!</v>
      </c>
      <c r="I911" s="439"/>
    </row>
    <row r="912" spans="1:9" ht="13.5">
      <c r="A912" s="430">
        <v>2140127</v>
      </c>
      <c r="B912" s="452" t="s">
        <v>748</v>
      </c>
      <c r="C912" s="435">
        <v>0</v>
      </c>
      <c r="D912" s="435">
        <v>0</v>
      </c>
      <c r="E912" s="435">
        <v>0</v>
      </c>
      <c r="F912" s="433" t="e">
        <f t="shared" si="28"/>
        <v>#DIV/0!</v>
      </c>
      <c r="G912" s="433" t="e">
        <f t="shared" si="29"/>
        <v>#DIV/0!</v>
      </c>
      <c r="I912" s="439"/>
    </row>
    <row r="913" spans="1:9" ht="13.5">
      <c r="A913" s="430">
        <v>2140128</v>
      </c>
      <c r="B913" s="452" t="s">
        <v>749</v>
      </c>
      <c r="C913" s="435">
        <v>0</v>
      </c>
      <c r="D913" s="435">
        <v>0</v>
      </c>
      <c r="E913" s="435">
        <v>0</v>
      </c>
      <c r="F913" s="433" t="e">
        <f t="shared" si="28"/>
        <v>#DIV/0!</v>
      </c>
      <c r="G913" s="433" t="e">
        <f t="shared" si="29"/>
        <v>#DIV/0!</v>
      </c>
      <c r="I913" s="439"/>
    </row>
    <row r="914" spans="1:9" ht="13.5">
      <c r="A914" s="430">
        <v>2140129</v>
      </c>
      <c r="B914" s="452" t="s">
        <v>750</v>
      </c>
      <c r="C914" s="435">
        <v>0</v>
      </c>
      <c r="D914" s="435">
        <v>0</v>
      </c>
      <c r="E914" s="435">
        <v>0</v>
      </c>
      <c r="F914" s="433" t="e">
        <f t="shared" si="28"/>
        <v>#DIV/0!</v>
      </c>
      <c r="G914" s="433" t="e">
        <f t="shared" si="29"/>
        <v>#DIV/0!</v>
      </c>
      <c r="I914" s="439"/>
    </row>
    <row r="915" spans="1:9" ht="13.5">
      <c r="A915" s="430">
        <v>2140130</v>
      </c>
      <c r="B915" s="452" t="s">
        <v>751</v>
      </c>
      <c r="C915" s="435">
        <v>0</v>
      </c>
      <c r="D915" s="435">
        <v>0</v>
      </c>
      <c r="E915" s="435">
        <v>0</v>
      </c>
      <c r="F915" s="433" t="e">
        <f t="shared" si="28"/>
        <v>#DIV/0!</v>
      </c>
      <c r="G915" s="433" t="e">
        <f t="shared" si="29"/>
        <v>#DIV/0!</v>
      </c>
      <c r="I915" s="439"/>
    </row>
    <row r="916" spans="1:9" ht="13.5">
      <c r="A916" s="430">
        <v>2140131</v>
      </c>
      <c r="B916" s="452" t="s">
        <v>752</v>
      </c>
      <c r="C916" s="435">
        <v>0</v>
      </c>
      <c r="D916" s="435">
        <v>10</v>
      </c>
      <c r="E916" s="435">
        <v>0</v>
      </c>
      <c r="F916" s="433" t="e">
        <f t="shared" si="28"/>
        <v>#DIV/0!</v>
      </c>
      <c r="G916" s="433">
        <f t="shared" si="29"/>
        <v>0</v>
      </c>
      <c r="I916" s="439"/>
    </row>
    <row r="917" spans="1:9" ht="13.5">
      <c r="A917" s="430">
        <v>2140133</v>
      </c>
      <c r="B917" s="452" t="s">
        <v>753</v>
      </c>
      <c r="C917" s="435">
        <v>0</v>
      </c>
      <c r="D917" s="435">
        <v>0</v>
      </c>
      <c r="E917" s="435">
        <v>0</v>
      </c>
      <c r="F917" s="433" t="e">
        <f t="shared" si="28"/>
        <v>#DIV/0!</v>
      </c>
      <c r="G917" s="433" t="e">
        <f t="shared" si="29"/>
        <v>#DIV/0!</v>
      </c>
      <c r="I917" s="439"/>
    </row>
    <row r="918" spans="1:9" ht="13.5">
      <c r="A918" s="430">
        <v>2140136</v>
      </c>
      <c r="B918" s="452" t="s">
        <v>754</v>
      </c>
      <c r="C918" s="435">
        <v>0</v>
      </c>
      <c r="D918" s="435">
        <v>0</v>
      </c>
      <c r="E918" s="435">
        <v>0</v>
      </c>
      <c r="F918" s="433" t="e">
        <f t="shared" si="28"/>
        <v>#DIV/0!</v>
      </c>
      <c r="G918" s="433" t="e">
        <f t="shared" si="29"/>
        <v>#DIV/0!</v>
      </c>
      <c r="I918" s="439"/>
    </row>
    <row r="919" spans="1:9" ht="13.5">
      <c r="A919" s="430">
        <v>2140138</v>
      </c>
      <c r="B919" s="452" t="s">
        <v>755</v>
      </c>
      <c r="C919" s="435">
        <v>1380</v>
      </c>
      <c r="D919" s="435">
        <v>4232</v>
      </c>
      <c r="E919" s="435">
        <v>2836</v>
      </c>
      <c r="F919" s="433">
        <f t="shared" si="28"/>
        <v>2.055072463768116</v>
      </c>
      <c r="G919" s="433">
        <f t="shared" si="29"/>
        <v>0.6701323251417769</v>
      </c>
      <c r="I919" s="439"/>
    </row>
    <row r="920" spans="1:9" ht="13.5">
      <c r="A920" s="430">
        <v>2140199</v>
      </c>
      <c r="B920" s="452" t="s">
        <v>756</v>
      </c>
      <c r="C920" s="435">
        <v>25605</v>
      </c>
      <c r="D920" s="435">
        <v>115966</v>
      </c>
      <c r="E920" s="435">
        <v>33505</v>
      </c>
      <c r="F920" s="433">
        <f t="shared" si="28"/>
        <v>1.3085334895528218</v>
      </c>
      <c r="G920" s="433">
        <f t="shared" si="29"/>
        <v>0.28892089060586723</v>
      </c>
      <c r="I920" s="439"/>
    </row>
    <row r="921" spans="1:9" ht="13.5">
      <c r="A921" s="430">
        <v>21402</v>
      </c>
      <c r="B921" s="452" t="s">
        <v>757</v>
      </c>
      <c r="C921" s="435">
        <v>5401</v>
      </c>
      <c r="D921" s="435">
        <v>69400</v>
      </c>
      <c r="E921" s="435">
        <v>6328</v>
      </c>
      <c r="F921" s="433">
        <f t="shared" si="28"/>
        <v>1.1716348824291798</v>
      </c>
      <c r="G921" s="433">
        <f t="shared" si="29"/>
        <v>0.09118155619596542</v>
      </c>
      <c r="I921" s="439"/>
    </row>
    <row r="922" spans="1:9" ht="13.5">
      <c r="A922" s="430">
        <v>2140201</v>
      </c>
      <c r="B922" s="452" t="s">
        <v>64</v>
      </c>
      <c r="C922" s="435">
        <v>0</v>
      </c>
      <c r="D922" s="435">
        <v>0</v>
      </c>
      <c r="E922" s="435">
        <v>0</v>
      </c>
      <c r="F922" s="433" t="e">
        <f t="shared" si="28"/>
        <v>#DIV/0!</v>
      </c>
      <c r="G922" s="433" t="e">
        <f t="shared" si="29"/>
        <v>#DIV/0!</v>
      </c>
      <c r="I922" s="439"/>
    </row>
    <row r="923" spans="1:9" ht="13.5">
      <c r="A923" s="430">
        <v>2140202</v>
      </c>
      <c r="B923" s="452" t="s">
        <v>65</v>
      </c>
      <c r="C923" s="435">
        <v>30</v>
      </c>
      <c r="D923" s="435">
        <v>0</v>
      </c>
      <c r="E923" s="435">
        <v>0</v>
      </c>
      <c r="F923" s="433">
        <f t="shared" si="28"/>
        <v>0</v>
      </c>
      <c r="G923" s="433" t="e">
        <f t="shared" si="29"/>
        <v>#DIV/0!</v>
      </c>
      <c r="I923" s="439"/>
    </row>
    <row r="924" spans="1:9" ht="13.5">
      <c r="A924" s="430">
        <v>2140203</v>
      </c>
      <c r="B924" s="452" t="s">
        <v>66</v>
      </c>
      <c r="C924" s="435">
        <v>43</v>
      </c>
      <c r="D924" s="435">
        <v>0</v>
      </c>
      <c r="E924" s="435">
        <v>0</v>
      </c>
      <c r="F924" s="433">
        <f t="shared" si="28"/>
        <v>0</v>
      </c>
      <c r="G924" s="433" t="e">
        <f t="shared" si="29"/>
        <v>#DIV/0!</v>
      </c>
      <c r="I924" s="439"/>
    </row>
    <row r="925" spans="1:9" ht="13.5">
      <c r="A925" s="430">
        <v>2140204</v>
      </c>
      <c r="B925" s="452" t="s">
        <v>758</v>
      </c>
      <c r="C925" s="435"/>
      <c r="D925" s="435">
        <v>50907</v>
      </c>
      <c r="E925" s="435">
        <v>0</v>
      </c>
      <c r="F925" s="433" t="e">
        <f t="shared" si="28"/>
        <v>#DIV/0!</v>
      </c>
      <c r="G925" s="433">
        <f t="shared" si="29"/>
        <v>0</v>
      </c>
      <c r="I925" s="439"/>
    </row>
    <row r="926" spans="1:9" ht="13.5">
      <c r="A926" s="430">
        <v>2140205</v>
      </c>
      <c r="B926" s="452" t="s">
        <v>759</v>
      </c>
      <c r="C926" s="435">
        <v>5328</v>
      </c>
      <c r="D926" s="435">
        <v>0</v>
      </c>
      <c r="E926" s="435">
        <v>0</v>
      </c>
      <c r="F926" s="433">
        <f t="shared" si="28"/>
        <v>0</v>
      </c>
      <c r="G926" s="433" t="e">
        <f t="shared" si="29"/>
        <v>#DIV/0!</v>
      </c>
      <c r="I926" s="439"/>
    </row>
    <row r="927" spans="1:9" ht="13.5">
      <c r="A927" s="430">
        <v>2140206</v>
      </c>
      <c r="B927" s="452" t="s">
        <v>760</v>
      </c>
      <c r="C927" s="435">
        <v>0</v>
      </c>
      <c r="D927" s="435">
        <v>5328</v>
      </c>
      <c r="E927" s="435">
        <v>5328</v>
      </c>
      <c r="F927" s="433" t="e">
        <f t="shared" si="28"/>
        <v>#DIV/0!</v>
      </c>
      <c r="G927" s="433">
        <f t="shared" si="29"/>
        <v>1</v>
      </c>
      <c r="I927" s="439"/>
    </row>
    <row r="928" spans="1:9" ht="13.5">
      <c r="A928" s="430">
        <v>2140207</v>
      </c>
      <c r="B928" s="452" t="s">
        <v>761</v>
      </c>
      <c r="C928" s="435"/>
      <c r="D928" s="435">
        <v>0</v>
      </c>
      <c r="E928" s="435">
        <v>0</v>
      </c>
      <c r="F928" s="433" t="e">
        <f t="shared" si="28"/>
        <v>#DIV/0!</v>
      </c>
      <c r="G928" s="433" t="e">
        <f t="shared" si="29"/>
        <v>#DIV/0!</v>
      </c>
      <c r="I928" s="439"/>
    </row>
    <row r="929" spans="1:9" ht="13.5">
      <c r="A929" s="430">
        <v>2140208</v>
      </c>
      <c r="B929" s="452" t="s">
        <v>762</v>
      </c>
      <c r="C929" s="435">
        <v>0</v>
      </c>
      <c r="D929" s="435">
        <v>0</v>
      </c>
      <c r="E929" s="435">
        <v>0</v>
      </c>
      <c r="F929" s="433" t="e">
        <f t="shared" si="28"/>
        <v>#DIV/0!</v>
      </c>
      <c r="G929" s="433" t="e">
        <f t="shared" si="29"/>
        <v>#DIV/0!</v>
      </c>
      <c r="I929" s="439"/>
    </row>
    <row r="930" spans="1:9" ht="13.5">
      <c r="A930" s="430">
        <v>2140299</v>
      </c>
      <c r="B930" s="452" t="s">
        <v>763</v>
      </c>
      <c r="C930" s="435">
        <v>0</v>
      </c>
      <c r="D930" s="435">
        <v>13165</v>
      </c>
      <c r="E930" s="435">
        <v>1000</v>
      </c>
      <c r="F930" s="433" t="e">
        <f t="shared" si="28"/>
        <v>#DIV/0!</v>
      </c>
      <c r="G930" s="433">
        <f t="shared" si="29"/>
        <v>0.0759589821496392</v>
      </c>
      <c r="I930" s="439"/>
    </row>
    <row r="931" spans="1:9" ht="13.5">
      <c r="A931" s="430">
        <v>21403</v>
      </c>
      <c r="B931" s="452" t="s">
        <v>764</v>
      </c>
      <c r="C931" s="435">
        <v>67788</v>
      </c>
      <c r="D931" s="435">
        <v>103539</v>
      </c>
      <c r="E931" s="435">
        <v>62661</v>
      </c>
      <c r="F931" s="433">
        <f t="shared" si="28"/>
        <v>0.9243671446273677</v>
      </c>
      <c r="G931" s="433">
        <f t="shared" si="29"/>
        <v>0.6051922463999073</v>
      </c>
      <c r="I931" s="439"/>
    </row>
    <row r="932" spans="1:9" ht="13.5">
      <c r="A932" s="430">
        <v>2140301</v>
      </c>
      <c r="B932" s="452" t="s">
        <v>64</v>
      </c>
      <c r="C932" s="435">
        <v>0</v>
      </c>
      <c r="D932" s="435">
        <v>0</v>
      </c>
      <c r="E932" s="435">
        <v>0</v>
      </c>
      <c r="F932" s="433" t="e">
        <f t="shared" si="28"/>
        <v>#DIV/0!</v>
      </c>
      <c r="G932" s="433" t="e">
        <f t="shared" si="29"/>
        <v>#DIV/0!</v>
      </c>
      <c r="I932" s="439"/>
    </row>
    <row r="933" spans="1:9" ht="13.5">
      <c r="A933" s="430">
        <v>2140302</v>
      </c>
      <c r="B933" s="452" t="s">
        <v>65</v>
      </c>
      <c r="C933" s="435">
        <v>0</v>
      </c>
      <c r="D933" s="435">
        <v>0</v>
      </c>
      <c r="E933" s="435">
        <v>1800</v>
      </c>
      <c r="F933" s="433" t="e">
        <f t="shared" si="28"/>
        <v>#DIV/0!</v>
      </c>
      <c r="G933" s="433" t="e">
        <f t="shared" si="29"/>
        <v>#DIV/0!</v>
      </c>
      <c r="I933" s="439"/>
    </row>
    <row r="934" spans="1:9" ht="13.5">
      <c r="A934" s="430">
        <v>2140303</v>
      </c>
      <c r="B934" s="452" t="s">
        <v>66</v>
      </c>
      <c r="C934" s="435">
        <v>0</v>
      </c>
      <c r="D934" s="435">
        <v>0</v>
      </c>
      <c r="E934" s="435">
        <v>0</v>
      </c>
      <c r="F934" s="433" t="e">
        <f t="shared" si="28"/>
        <v>#DIV/0!</v>
      </c>
      <c r="G934" s="433" t="e">
        <f t="shared" si="29"/>
        <v>#DIV/0!</v>
      </c>
      <c r="I934" s="439"/>
    </row>
    <row r="935" spans="1:9" ht="13.5">
      <c r="A935" s="430">
        <v>2140304</v>
      </c>
      <c r="B935" s="452" t="s">
        <v>765</v>
      </c>
      <c r="C935" s="435">
        <v>31318</v>
      </c>
      <c r="D935" s="435">
        <v>50925</v>
      </c>
      <c r="E935" s="435">
        <v>24752</v>
      </c>
      <c r="F935" s="433">
        <f t="shared" si="28"/>
        <v>0.7903442109968708</v>
      </c>
      <c r="G935" s="433">
        <f t="shared" si="29"/>
        <v>0.48604810996563574</v>
      </c>
      <c r="I935" s="439"/>
    </row>
    <row r="936" spans="1:9" ht="13.5">
      <c r="A936" s="430">
        <v>2140305</v>
      </c>
      <c r="B936" s="452" t="s">
        <v>766</v>
      </c>
      <c r="C936" s="435">
        <v>0</v>
      </c>
      <c r="D936" s="435">
        <v>0</v>
      </c>
      <c r="E936" s="435">
        <v>0</v>
      </c>
      <c r="F936" s="433" t="e">
        <f t="shared" si="28"/>
        <v>#DIV/0!</v>
      </c>
      <c r="G936" s="433" t="e">
        <f t="shared" si="29"/>
        <v>#DIV/0!</v>
      </c>
      <c r="I936" s="439"/>
    </row>
    <row r="937" spans="1:9" ht="13.5">
      <c r="A937" s="430">
        <v>2140306</v>
      </c>
      <c r="B937" s="452" t="s">
        <v>767</v>
      </c>
      <c r="C937" s="435">
        <v>0</v>
      </c>
      <c r="D937" s="435">
        <v>0</v>
      </c>
      <c r="E937" s="435">
        <v>0</v>
      </c>
      <c r="F937" s="433" t="e">
        <f t="shared" si="28"/>
        <v>#DIV/0!</v>
      </c>
      <c r="G937" s="433" t="e">
        <f t="shared" si="29"/>
        <v>#DIV/0!</v>
      </c>
      <c r="I937" s="439"/>
    </row>
    <row r="938" spans="1:9" ht="13.5">
      <c r="A938" s="430">
        <v>2140307</v>
      </c>
      <c r="B938" s="452" t="s">
        <v>768</v>
      </c>
      <c r="C938" s="435">
        <v>0</v>
      </c>
      <c r="D938" s="435">
        <v>0</v>
      </c>
      <c r="E938" s="435">
        <v>0</v>
      </c>
      <c r="F938" s="433" t="e">
        <f t="shared" si="28"/>
        <v>#DIV/0!</v>
      </c>
      <c r="G938" s="433" t="e">
        <f t="shared" si="29"/>
        <v>#DIV/0!</v>
      </c>
      <c r="I938" s="439"/>
    </row>
    <row r="939" spans="1:9" ht="13.5">
      <c r="A939" s="430">
        <v>2140308</v>
      </c>
      <c r="B939" s="452" t="s">
        <v>769</v>
      </c>
      <c r="C939" s="435">
        <v>5364</v>
      </c>
      <c r="D939" s="435">
        <v>3523</v>
      </c>
      <c r="E939" s="435">
        <v>8290</v>
      </c>
      <c r="F939" s="433">
        <f t="shared" si="28"/>
        <v>1.545488441461596</v>
      </c>
      <c r="G939" s="433">
        <f t="shared" si="29"/>
        <v>2.35310814646608</v>
      </c>
      <c r="I939" s="439"/>
    </row>
    <row r="940" spans="1:9" ht="13.5">
      <c r="A940" s="430">
        <v>2140399</v>
      </c>
      <c r="B940" s="452" t="s">
        <v>770</v>
      </c>
      <c r="C940" s="435">
        <v>31106</v>
      </c>
      <c r="D940" s="435">
        <v>49091</v>
      </c>
      <c r="E940" s="435">
        <v>27819</v>
      </c>
      <c r="F940" s="433">
        <f t="shared" si="28"/>
        <v>0.8943290683469427</v>
      </c>
      <c r="G940" s="433">
        <f t="shared" si="29"/>
        <v>0.5666822839216964</v>
      </c>
      <c r="I940" s="439"/>
    </row>
    <row r="941" spans="1:9" ht="13.5">
      <c r="A941" s="430">
        <v>21405</v>
      </c>
      <c r="B941" s="452" t="s">
        <v>771</v>
      </c>
      <c r="C941" s="435">
        <v>382</v>
      </c>
      <c r="D941" s="435">
        <v>441</v>
      </c>
      <c r="E941" s="435">
        <v>1098</v>
      </c>
      <c r="F941" s="433">
        <f t="shared" si="28"/>
        <v>2.8743455497382198</v>
      </c>
      <c r="G941" s="433">
        <f t="shared" si="29"/>
        <v>2.489795918367347</v>
      </c>
      <c r="I941" s="439"/>
    </row>
    <row r="942" spans="1:9" ht="13.5">
      <c r="A942" s="430">
        <v>2140501</v>
      </c>
      <c r="B942" s="452" t="s">
        <v>64</v>
      </c>
      <c r="C942" s="435">
        <v>64</v>
      </c>
      <c r="D942" s="435">
        <v>51</v>
      </c>
      <c r="E942" s="435">
        <v>43</v>
      </c>
      <c r="F942" s="433">
        <f t="shared" si="28"/>
        <v>0.671875</v>
      </c>
      <c r="G942" s="433">
        <f t="shared" si="29"/>
        <v>0.8431372549019608</v>
      </c>
      <c r="I942" s="439"/>
    </row>
    <row r="943" spans="1:9" ht="13.5">
      <c r="A943" s="430">
        <v>2140502</v>
      </c>
      <c r="B943" s="452" t="s">
        <v>65</v>
      </c>
      <c r="C943" s="435">
        <v>0</v>
      </c>
      <c r="D943" s="435">
        <v>27</v>
      </c>
      <c r="E943" s="435">
        <v>0</v>
      </c>
      <c r="F943" s="433" t="e">
        <f t="shared" si="28"/>
        <v>#DIV/0!</v>
      </c>
      <c r="G943" s="433">
        <f t="shared" si="29"/>
        <v>0</v>
      </c>
      <c r="I943" s="439"/>
    </row>
    <row r="944" spans="1:9" ht="13.5">
      <c r="A944" s="430">
        <v>2140503</v>
      </c>
      <c r="B944" s="452" t="s">
        <v>66</v>
      </c>
      <c r="C944" s="435">
        <v>0</v>
      </c>
      <c r="D944" s="435">
        <v>0</v>
      </c>
      <c r="E944" s="435">
        <v>0</v>
      </c>
      <c r="F944" s="433" t="e">
        <f t="shared" si="28"/>
        <v>#DIV/0!</v>
      </c>
      <c r="G944" s="433" t="e">
        <f t="shared" si="29"/>
        <v>#DIV/0!</v>
      </c>
      <c r="I944" s="439"/>
    </row>
    <row r="945" spans="1:9" ht="13.5">
      <c r="A945" s="430">
        <v>2140504</v>
      </c>
      <c r="B945" s="452" t="s">
        <v>762</v>
      </c>
      <c r="C945" s="435">
        <v>83</v>
      </c>
      <c r="D945" s="435">
        <v>97</v>
      </c>
      <c r="E945" s="435">
        <v>132</v>
      </c>
      <c r="F945" s="433">
        <f t="shared" si="28"/>
        <v>1.5903614457831325</v>
      </c>
      <c r="G945" s="433">
        <f t="shared" si="29"/>
        <v>1.3608247422680413</v>
      </c>
      <c r="I945" s="439"/>
    </row>
    <row r="946" spans="1:9" ht="13.5">
      <c r="A946" s="430">
        <v>2140505</v>
      </c>
      <c r="B946" s="452" t="s">
        <v>772</v>
      </c>
      <c r="C946" s="435">
        <v>0</v>
      </c>
      <c r="D946" s="435">
        <v>0</v>
      </c>
      <c r="E946" s="435">
        <v>0</v>
      </c>
      <c r="F946" s="433" t="e">
        <f t="shared" si="28"/>
        <v>#DIV/0!</v>
      </c>
      <c r="G946" s="433" t="e">
        <f t="shared" si="29"/>
        <v>#DIV/0!</v>
      </c>
      <c r="I946" s="439"/>
    </row>
    <row r="947" spans="1:9" ht="13.5">
      <c r="A947" s="430">
        <v>2140599</v>
      </c>
      <c r="B947" s="452" t="s">
        <v>773</v>
      </c>
      <c r="C947" s="435">
        <v>235</v>
      </c>
      <c r="D947" s="435">
        <v>266</v>
      </c>
      <c r="E947" s="435">
        <v>923</v>
      </c>
      <c r="F947" s="433">
        <f t="shared" si="28"/>
        <v>3.927659574468085</v>
      </c>
      <c r="G947" s="433">
        <f t="shared" si="29"/>
        <v>3.469924812030075</v>
      </c>
      <c r="I947" s="439"/>
    </row>
    <row r="948" spans="1:9" ht="13.5">
      <c r="A948" s="430">
        <v>21406</v>
      </c>
      <c r="B948" s="452" t="s">
        <v>774</v>
      </c>
      <c r="C948" s="435">
        <v>1663484</v>
      </c>
      <c r="D948" s="435">
        <v>2060159</v>
      </c>
      <c r="E948" s="435">
        <v>2741885</v>
      </c>
      <c r="F948" s="433">
        <f t="shared" si="28"/>
        <v>1.6482785527242823</v>
      </c>
      <c r="G948" s="433">
        <f t="shared" si="29"/>
        <v>1.3309094103901689</v>
      </c>
      <c r="I948" s="439"/>
    </row>
    <row r="949" spans="1:9" ht="13.5">
      <c r="A949" s="430">
        <v>2140601</v>
      </c>
      <c r="B949" s="452" t="s">
        <v>775</v>
      </c>
      <c r="C949" s="436">
        <v>1653932</v>
      </c>
      <c r="D949" s="436">
        <v>1993963</v>
      </c>
      <c r="E949" s="436">
        <v>2703029</v>
      </c>
      <c r="F949" s="433">
        <f t="shared" si="28"/>
        <v>1.6343047960859334</v>
      </c>
      <c r="G949" s="433">
        <f t="shared" si="29"/>
        <v>1.3556063979120976</v>
      </c>
      <c r="I949" s="439"/>
    </row>
    <row r="950" spans="1:9" ht="13.5">
      <c r="A950" s="430">
        <v>2140602</v>
      </c>
      <c r="B950" s="452" t="s">
        <v>776</v>
      </c>
      <c r="C950" s="435">
        <v>7624</v>
      </c>
      <c r="D950" s="435">
        <v>60877</v>
      </c>
      <c r="E950" s="435">
        <v>29858</v>
      </c>
      <c r="F950" s="433">
        <f t="shared" si="28"/>
        <v>3.916316894018888</v>
      </c>
      <c r="G950" s="433">
        <f t="shared" si="29"/>
        <v>0.49046437899370865</v>
      </c>
      <c r="I950" s="439"/>
    </row>
    <row r="951" spans="1:9" ht="13.5">
      <c r="A951" s="430">
        <v>2140603</v>
      </c>
      <c r="B951" s="452" t="s">
        <v>777</v>
      </c>
      <c r="C951" s="435">
        <v>0</v>
      </c>
      <c r="D951" s="435">
        <v>0</v>
      </c>
      <c r="E951" s="435">
        <v>0</v>
      </c>
      <c r="F951" s="433" t="e">
        <f t="shared" si="28"/>
        <v>#DIV/0!</v>
      </c>
      <c r="G951" s="433" t="e">
        <f t="shared" si="29"/>
        <v>#DIV/0!</v>
      </c>
      <c r="I951" s="439"/>
    </row>
    <row r="952" spans="1:9" ht="13.5">
      <c r="A952" s="430">
        <v>2140699</v>
      </c>
      <c r="B952" s="452" t="s">
        <v>778</v>
      </c>
      <c r="C952" s="435">
        <v>1928</v>
      </c>
      <c r="D952" s="435">
        <v>5319</v>
      </c>
      <c r="E952" s="435">
        <v>8998</v>
      </c>
      <c r="F952" s="433">
        <f t="shared" si="28"/>
        <v>4.66701244813278</v>
      </c>
      <c r="G952" s="433">
        <f t="shared" si="29"/>
        <v>1.6916713667982703</v>
      </c>
      <c r="I952" s="439"/>
    </row>
    <row r="953" spans="1:9" ht="13.5">
      <c r="A953" s="430">
        <v>21499</v>
      </c>
      <c r="B953" s="452" t="s">
        <v>779</v>
      </c>
      <c r="C953" s="442">
        <v>177437</v>
      </c>
      <c r="D953" s="442">
        <v>82083</v>
      </c>
      <c r="E953" s="442">
        <v>75063</v>
      </c>
      <c r="F953" s="433">
        <f t="shared" si="28"/>
        <v>0.42304029035657725</v>
      </c>
      <c r="G953" s="433">
        <f t="shared" si="29"/>
        <v>0.9144768100581119</v>
      </c>
      <c r="I953" s="439"/>
    </row>
    <row r="954" spans="1:9" ht="13.5">
      <c r="A954" s="430">
        <v>2149901</v>
      </c>
      <c r="B954" s="452" t="s">
        <v>780</v>
      </c>
      <c r="C954" s="436">
        <v>80749</v>
      </c>
      <c r="D954" s="436">
        <v>3914</v>
      </c>
      <c r="E954" s="436">
        <v>10082</v>
      </c>
      <c r="F954" s="433">
        <f t="shared" si="28"/>
        <v>0.12485603536885906</v>
      </c>
      <c r="G954" s="433">
        <f t="shared" si="29"/>
        <v>2.5758814512008175</v>
      </c>
      <c r="I954" s="439"/>
    </row>
    <row r="955" spans="1:9" ht="13.5">
      <c r="A955" s="430">
        <v>2149999</v>
      </c>
      <c r="B955" s="452" t="s">
        <v>781</v>
      </c>
      <c r="C955" s="436">
        <v>96688</v>
      </c>
      <c r="D955" s="436">
        <v>78169</v>
      </c>
      <c r="E955" s="436">
        <v>64981</v>
      </c>
      <c r="F955" s="433">
        <f t="shared" si="28"/>
        <v>0.6720689227205031</v>
      </c>
      <c r="G955" s="433">
        <f t="shared" si="29"/>
        <v>0.8312886182502015</v>
      </c>
      <c r="I955" s="439"/>
    </row>
    <row r="956" spans="1:9" ht="13.5">
      <c r="A956" s="430">
        <v>215</v>
      </c>
      <c r="B956" s="452" t="s">
        <v>782</v>
      </c>
      <c r="C956" s="442">
        <v>795167</v>
      </c>
      <c r="D956" s="442">
        <v>1693323</v>
      </c>
      <c r="E956" s="442">
        <v>1400921</v>
      </c>
      <c r="F956" s="433">
        <f t="shared" si="28"/>
        <v>1.7617946921841576</v>
      </c>
      <c r="G956" s="433">
        <f t="shared" si="29"/>
        <v>0.8273205997910618</v>
      </c>
      <c r="I956" s="439"/>
    </row>
    <row r="957" spans="1:9" ht="13.5">
      <c r="A957" s="430">
        <v>21501</v>
      </c>
      <c r="B957" s="452" t="s">
        <v>783</v>
      </c>
      <c r="C957" s="442">
        <v>92290</v>
      </c>
      <c r="D957" s="442">
        <v>382149</v>
      </c>
      <c r="E957" s="442">
        <v>384371</v>
      </c>
      <c r="F957" s="433">
        <f t="shared" si="28"/>
        <v>4.164817423339473</v>
      </c>
      <c r="G957" s="433">
        <f t="shared" si="29"/>
        <v>1.005814485972749</v>
      </c>
      <c r="I957" s="439"/>
    </row>
    <row r="958" spans="1:9" ht="13.5">
      <c r="A958" s="430">
        <v>2150101</v>
      </c>
      <c r="B958" s="452" t="s">
        <v>64</v>
      </c>
      <c r="C958" s="436">
        <v>1139</v>
      </c>
      <c r="D958" s="436">
        <v>317</v>
      </c>
      <c r="E958" s="436">
        <v>651</v>
      </c>
      <c r="F958" s="433">
        <f t="shared" si="28"/>
        <v>0.5715539947322212</v>
      </c>
      <c r="G958" s="433">
        <f t="shared" si="29"/>
        <v>2.053627760252366</v>
      </c>
      <c r="I958" s="439"/>
    </row>
    <row r="959" spans="1:9" ht="13.5">
      <c r="A959" s="430">
        <v>2150102</v>
      </c>
      <c r="B959" s="452" t="s">
        <v>65</v>
      </c>
      <c r="C959" s="436">
        <v>0</v>
      </c>
      <c r="D959" s="436">
        <v>61</v>
      </c>
      <c r="E959" s="436">
        <v>0</v>
      </c>
      <c r="F959" s="433" t="e">
        <f t="shared" si="28"/>
        <v>#DIV/0!</v>
      </c>
      <c r="G959" s="433">
        <f t="shared" si="29"/>
        <v>0</v>
      </c>
      <c r="I959" s="439"/>
    </row>
    <row r="960" spans="1:9" ht="13.5">
      <c r="A960" s="430">
        <v>2150103</v>
      </c>
      <c r="B960" s="452" t="s">
        <v>66</v>
      </c>
      <c r="C960" s="436">
        <v>0</v>
      </c>
      <c r="D960" s="436">
        <v>0</v>
      </c>
      <c r="E960" s="436">
        <v>0</v>
      </c>
      <c r="F960" s="433" t="e">
        <f t="shared" si="28"/>
        <v>#DIV/0!</v>
      </c>
      <c r="G960" s="433" t="e">
        <f t="shared" si="29"/>
        <v>#DIV/0!</v>
      </c>
      <c r="I960" s="439"/>
    </row>
    <row r="961" spans="1:9" ht="13.5">
      <c r="A961" s="430">
        <v>2150104</v>
      </c>
      <c r="B961" s="452" t="s">
        <v>784</v>
      </c>
      <c r="C961" s="436">
        <v>7415</v>
      </c>
      <c r="D961" s="436">
        <v>8473</v>
      </c>
      <c r="E961" s="436">
        <v>6833</v>
      </c>
      <c r="F961" s="433">
        <f t="shared" si="28"/>
        <v>0.9215104517869184</v>
      </c>
      <c r="G961" s="433">
        <f t="shared" si="29"/>
        <v>0.8064439985837366</v>
      </c>
      <c r="I961" s="439"/>
    </row>
    <row r="962" spans="1:9" ht="13.5">
      <c r="A962" s="430">
        <v>2150105</v>
      </c>
      <c r="B962" s="452" t="s">
        <v>785</v>
      </c>
      <c r="C962" s="436">
        <v>0</v>
      </c>
      <c r="D962" s="436">
        <v>0</v>
      </c>
      <c r="E962" s="436">
        <v>0</v>
      </c>
      <c r="F962" s="433" t="e">
        <f t="shared" si="28"/>
        <v>#DIV/0!</v>
      </c>
      <c r="G962" s="433" t="e">
        <f t="shared" si="29"/>
        <v>#DIV/0!</v>
      </c>
      <c r="I962" s="439"/>
    </row>
    <row r="963" spans="1:9" ht="13.5">
      <c r="A963" s="430">
        <v>2150106</v>
      </c>
      <c r="B963" s="452" t="s">
        <v>786</v>
      </c>
      <c r="C963" s="436">
        <v>0</v>
      </c>
      <c r="D963" s="436">
        <v>0</v>
      </c>
      <c r="E963" s="436">
        <v>0</v>
      </c>
      <c r="F963" s="433" t="e">
        <f t="shared" si="28"/>
        <v>#DIV/0!</v>
      </c>
      <c r="G963" s="433" t="e">
        <f t="shared" si="29"/>
        <v>#DIV/0!</v>
      </c>
      <c r="I963" s="439"/>
    </row>
    <row r="964" spans="1:9" ht="13.5">
      <c r="A964" s="430">
        <v>2150107</v>
      </c>
      <c r="B964" s="452" t="s">
        <v>787</v>
      </c>
      <c r="C964" s="436">
        <v>3839</v>
      </c>
      <c r="D964" s="436">
        <v>4505</v>
      </c>
      <c r="E964" s="436">
        <v>3718</v>
      </c>
      <c r="F964" s="433">
        <f t="shared" si="28"/>
        <v>0.9684813753581661</v>
      </c>
      <c r="G964" s="433">
        <f t="shared" si="29"/>
        <v>0.8253052164261931</v>
      </c>
      <c r="I964" s="439"/>
    </row>
    <row r="965" spans="1:9" ht="13.5">
      <c r="A965" s="430">
        <v>2150108</v>
      </c>
      <c r="B965" s="452" t="s">
        <v>788</v>
      </c>
      <c r="C965" s="436">
        <v>0</v>
      </c>
      <c r="D965" s="436">
        <v>0</v>
      </c>
      <c r="E965" s="436">
        <v>0</v>
      </c>
      <c r="F965" s="433" t="e">
        <f t="shared" si="28"/>
        <v>#DIV/0!</v>
      </c>
      <c r="G965" s="433" t="e">
        <f t="shared" si="29"/>
        <v>#DIV/0!</v>
      </c>
      <c r="I965" s="439"/>
    </row>
    <row r="966" spans="1:9" ht="13.5">
      <c r="A966" s="430">
        <v>2150199</v>
      </c>
      <c r="B966" s="452" t="s">
        <v>789</v>
      </c>
      <c r="C966" s="436">
        <v>79897</v>
      </c>
      <c r="D966" s="436">
        <v>368793</v>
      </c>
      <c r="E966" s="436">
        <v>373169</v>
      </c>
      <c r="F966" s="433">
        <f t="shared" si="28"/>
        <v>4.670625930886016</v>
      </c>
      <c r="G966" s="433">
        <f t="shared" si="29"/>
        <v>1.0118657349787008</v>
      </c>
      <c r="I966" s="439"/>
    </row>
    <row r="967" spans="1:9" ht="13.5">
      <c r="A967" s="430">
        <v>21502</v>
      </c>
      <c r="B967" s="452" t="s">
        <v>790</v>
      </c>
      <c r="C967" s="442">
        <v>257770</v>
      </c>
      <c r="D967" s="442">
        <v>323635</v>
      </c>
      <c r="E967" s="442">
        <v>298371</v>
      </c>
      <c r="F967" s="433">
        <f aca="true" t="shared" si="30" ref="F967:F1030">E967/C967</f>
        <v>1.1575086317259573</v>
      </c>
      <c r="G967" s="433">
        <f aca="true" t="shared" si="31" ref="G967:G1030">E967/D967</f>
        <v>0.921936749733496</v>
      </c>
      <c r="I967" s="439"/>
    </row>
    <row r="968" spans="1:9" ht="13.5">
      <c r="A968" s="430">
        <v>2150501</v>
      </c>
      <c r="B968" s="452" t="s">
        <v>64</v>
      </c>
      <c r="C968" s="436">
        <v>5391</v>
      </c>
      <c r="D968" s="436">
        <v>1123</v>
      </c>
      <c r="E968" s="436">
        <v>900</v>
      </c>
      <c r="F968" s="433">
        <f t="shared" si="30"/>
        <v>0.1669449081803005</v>
      </c>
      <c r="G968" s="433">
        <f t="shared" si="31"/>
        <v>0.8014247551202137</v>
      </c>
      <c r="I968" s="439"/>
    </row>
    <row r="969" spans="1:9" ht="13.5">
      <c r="A969" s="430">
        <v>2150502</v>
      </c>
      <c r="B969" s="452" t="s">
        <v>65</v>
      </c>
      <c r="C969" s="436">
        <v>5105</v>
      </c>
      <c r="D969" s="436">
        <v>8139</v>
      </c>
      <c r="E969" s="436">
        <v>19525</v>
      </c>
      <c r="F969" s="433">
        <f t="shared" si="30"/>
        <v>3.824681684622919</v>
      </c>
      <c r="G969" s="433">
        <f t="shared" si="31"/>
        <v>2.398943359135029</v>
      </c>
      <c r="I969" s="439"/>
    </row>
    <row r="970" spans="1:9" ht="13.5">
      <c r="A970" s="430">
        <v>2150503</v>
      </c>
      <c r="B970" s="452" t="s">
        <v>66</v>
      </c>
      <c r="C970" s="436">
        <v>0</v>
      </c>
      <c r="D970" s="436">
        <v>0</v>
      </c>
      <c r="E970" s="436">
        <v>0</v>
      </c>
      <c r="F970" s="433" t="e">
        <f t="shared" si="30"/>
        <v>#DIV/0!</v>
      </c>
      <c r="G970" s="433" t="e">
        <f t="shared" si="31"/>
        <v>#DIV/0!</v>
      </c>
      <c r="I970" s="439"/>
    </row>
    <row r="971" spans="1:9" ht="13.5">
      <c r="A971" s="430">
        <v>2150504</v>
      </c>
      <c r="B971" s="452" t="s">
        <v>791</v>
      </c>
      <c r="C971" s="436">
        <v>148183</v>
      </c>
      <c r="D971" s="436">
        <v>208569</v>
      </c>
      <c r="E971" s="436">
        <v>155062</v>
      </c>
      <c r="F971" s="433">
        <f t="shared" si="30"/>
        <v>1.0464223291470682</v>
      </c>
      <c r="G971" s="433">
        <f t="shared" si="31"/>
        <v>0.7434566018919399</v>
      </c>
      <c r="I971" s="439"/>
    </row>
    <row r="972" spans="1:9" ht="13.5">
      <c r="A972" s="430">
        <v>2150505</v>
      </c>
      <c r="B972" s="452" t="s">
        <v>792</v>
      </c>
      <c r="C972" s="436">
        <v>0</v>
      </c>
      <c r="D972" s="436">
        <v>0</v>
      </c>
      <c r="E972" s="436">
        <v>0</v>
      </c>
      <c r="F972" s="433" t="e">
        <f t="shared" si="30"/>
        <v>#DIV/0!</v>
      </c>
      <c r="G972" s="433" t="e">
        <f t="shared" si="31"/>
        <v>#DIV/0!</v>
      </c>
      <c r="I972" s="439"/>
    </row>
    <row r="973" spans="1:9" ht="13.5">
      <c r="A973" s="430">
        <v>2150506</v>
      </c>
      <c r="B973" s="452" t="s">
        <v>793</v>
      </c>
      <c r="C973" s="436">
        <v>0</v>
      </c>
      <c r="D973" s="436">
        <v>0</v>
      </c>
      <c r="E973" s="436">
        <v>0</v>
      </c>
      <c r="F973" s="433" t="e">
        <f t="shared" si="30"/>
        <v>#DIV/0!</v>
      </c>
      <c r="G973" s="433" t="e">
        <f t="shared" si="31"/>
        <v>#DIV/0!</v>
      </c>
      <c r="I973" s="439"/>
    </row>
    <row r="974" spans="1:9" ht="13.5">
      <c r="A974" s="430">
        <v>2150507</v>
      </c>
      <c r="B974" s="452" t="s">
        <v>794</v>
      </c>
      <c r="C974" s="436">
        <v>0</v>
      </c>
      <c r="D974" s="436">
        <v>0</v>
      </c>
      <c r="E974" s="436">
        <v>0</v>
      </c>
      <c r="F974" s="433" t="e">
        <f t="shared" si="30"/>
        <v>#DIV/0!</v>
      </c>
      <c r="G974" s="433" t="e">
        <f t="shared" si="31"/>
        <v>#DIV/0!</v>
      </c>
      <c r="I974" s="439"/>
    </row>
    <row r="975" spans="1:9" ht="13.5">
      <c r="A975" s="430">
        <v>2150508</v>
      </c>
      <c r="B975" s="452" t="s">
        <v>795</v>
      </c>
      <c r="C975" s="436">
        <v>0</v>
      </c>
      <c r="D975" s="436">
        <v>0</v>
      </c>
      <c r="E975" s="436">
        <v>0</v>
      </c>
      <c r="F975" s="433" t="e">
        <f t="shared" si="30"/>
        <v>#DIV/0!</v>
      </c>
      <c r="G975" s="433" t="e">
        <f t="shared" si="31"/>
        <v>#DIV/0!</v>
      </c>
      <c r="I975" s="439"/>
    </row>
    <row r="976" spans="1:9" ht="13.5">
      <c r="A976" s="430">
        <v>2150509</v>
      </c>
      <c r="B976" s="452" t="s">
        <v>796</v>
      </c>
      <c r="C976" s="436">
        <v>0</v>
      </c>
      <c r="D976" s="436">
        <v>0</v>
      </c>
      <c r="E976" s="436">
        <v>0</v>
      </c>
      <c r="F976" s="433" t="e">
        <f t="shared" si="30"/>
        <v>#DIV/0!</v>
      </c>
      <c r="G976" s="433" t="e">
        <f t="shared" si="31"/>
        <v>#DIV/0!</v>
      </c>
      <c r="I976" s="439"/>
    </row>
    <row r="977" spans="1:9" ht="13.5">
      <c r="A977" s="430">
        <v>2150510</v>
      </c>
      <c r="B977" s="452" t="s">
        <v>797</v>
      </c>
      <c r="C977" s="436">
        <v>0</v>
      </c>
      <c r="D977" s="436">
        <v>0</v>
      </c>
      <c r="E977" s="436">
        <v>0</v>
      </c>
      <c r="F977" s="433" t="e">
        <f t="shared" si="30"/>
        <v>#DIV/0!</v>
      </c>
      <c r="G977" s="433" t="e">
        <f t="shared" si="31"/>
        <v>#DIV/0!</v>
      </c>
      <c r="I977" s="439"/>
    </row>
    <row r="978" spans="1:9" ht="13.5">
      <c r="A978" s="430">
        <v>2150512</v>
      </c>
      <c r="B978" s="452" t="s">
        <v>798</v>
      </c>
      <c r="C978" s="436">
        <v>0</v>
      </c>
      <c r="D978" s="436">
        <v>5400</v>
      </c>
      <c r="E978" s="436">
        <v>0</v>
      </c>
      <c r="F978" s="433" t="e">
        <f t="shared" si="30"/>
        <v>#DIV/0!</v>
      </c>
      <c r="G978" s="433">
        <f t="shared" si="31"/>
        <v>0</v>
      </c>
      <c r="I978" s="439"/>
    </row>
    <row r="979" spans="1:9" ht="13.5">
      <c r="A979" s="430">
        <v>2150513</v>
      </c>
      <c r="B979" s="452" t="s">
        <v>799</v>
      </c>
      <c r="C979" s="436">
        <v>0</v>
      </c>
      <c r="D979" s="436">
        <v>0</v>
      </c>
      <c r="E979" s="436">
        <v>0</v>
      </c>
      <c r="F979" s="433" t="e">
        <f t="shared" si="30"/>
        <v>#DIV/0!</v>
      </c>
      <c r="G979" s="433" t="e">
        <f t="shared" si="31"/>
        <v>#DIV/0!</v>
      </c>
      <c r="I979" s="439"/>
    </row>
    <row r="980" spans="1:9" ht="13.5">
      <c r="A980" s="430">
        <v>2150514</v>
      </c>
      <c r="B980" s="452" t="s">
        <v>800</v>
      </c>
      <c r="C980" s="436">
        <v>0</v>
      </c>
      <c r="D980" s="436">
        <v>0</v>
      </c>
      <c r="E980" s="436">
        <v>0</v>
      </c>
      <c r="F980" s="433" t="e">
        <f t="shared" si="30"/>
        <v>#DIV/0!</v>
      </c>
      <c r="G980" s="433" t="e">
        <f t="shared" si="31"/>
        <v>#DIV/0!</v>
      </c>
      <c r="I980" s="439"/>
    </row>
    <row r="981" spans="1:9" ht="13.5">
      <c r="A981" s="430">
        <v>2150515</v>
      </c>
      <c r="B981" s="452" t="s">
        <v>801</v>
      </c>
      <c r="C981" s="436">
        <v>0</v>
      </c>
      <c r="D981" s="436">
        <v>0</v>
      </c>
      <c r="E981" s="436">
        <v>0</v>
      </c>
      <c r="F981" s="433" t="e">
        <f t="shared" si="30"/>
        <v>#DIV/0!</v>
      </c>
      <c r="G981" s="433" t="e">
        <f t="shared" si="31"/>
        <v>#DIV/0!</v>
      </c>
      <c r="I981" s="439"/>
    </row>
    <row r="982" spans="1:9" ht="13.5">
      <c r="A982" s="430">
        <v>2150599</v>
      </c>
      <c r="B982" s="452" t="s">
        <v>802</v>
      </c>
      <c r="C982" s="436">
        <v>99091</v>
      </c>
      <c r="D982" s="436">
        <v>100404</v>
      </c>
      <c r="E982" s="436">
        <v>122884</v>
      </c>
      <c r="F982" s="433">
        <f t="shared" si="30"/>
        <v>1.2401126237498865</v>
      </c>
      <c r="G982" s="433">
        <f t="shared" si="31"/>
        <v>1.223895462332178</v>
      </c>
      <c r="I982" s="439"/>
    </row>
    <row r="983" spans="1:9" ht="13.5">
      <c r="A983" s="430">
        <v>21503</v>
      </c>
      <c r="B983" s="452" t="s">
        <v>803</v>
      </c>
      <c r="C983" s="442">
        <v>449</v>
      </c>
      <c r="D983" s="442">
        <v>478</v>
      </c>
      <c r="E983" s="442">
        <v>449</v>
      </c>
      <c r="F983" s="433">
        <f t="shared" si="30"/>
        <v>1</v>
      </c>
      <c r="G983" s="433">
        <f t="shared" si="31"/>
        <v>0.9393305439330544</v>
      </c>
      <c r="I983" s="439"/>
    </row>
    <row r="984" spans="1:9" ht="13.5">
      <c r="A984" s="430">
        <v>2150301</v>
      </c>
      <c r="B984" s="452" t="s">
        <v>64</v>
      </c>
      <c r="C984" s="436">
        <v>261</v>
      </c>
      <c r="D984" s="436">
        <v>305</v>
      </c>
      <c r="E984" s="436">
        <v>261</v>
      </c>
      <c r="F984" s="433">
        <f t="shared" si="30"/>
        <v>1</v>
      </c>
      <c r="G984" s="433">
        <f t="shared" si="31"/>
        <v>0.8557377049180328</v>
      </c>
      <c r="I984" s="439"/>
    </row>
    <row r="985" spans="1:9" ht="13.5">
      <c r="A985" s="430">
        <v>2150302</v>
      </c>
      <c r="B985" s="452" t="s">
        <v>65</v>
      </c>
      <c r="C985" s="436">
        <v>0</v>
      </c>
      <c r="D985" s="436">
        <v>0</v>
      </c>
      <c r="E985" s="436">
        <v>0</v>
      </c>
      <c r="F985" s="433" t="e">
        <f t="shared" si="30"/>
        <v>#DIV/0!</v>
      </c>
      <c r="G985" s="433" t="e">
        <f t="shared" si="31"/>
        <v>#DIV/0!</v>
      </c>
      <c r="I985" s="439"/>
    </row>
    <row r="986" spans="1:9" ht="13.5">
      <c r="A986" s="430">
        <v>2150303</v>
      </c>
      <c r="B986" s="452" t="s">
        <v>66</v>
      </c>
      <c r="C986" s="436">
        <v>0</v>
      </c>
      <c r="D986" s="436">
        <v>0</v>
      </c>
      <c r="E986" s="436">
        <v>0</v>
      </c>
      <c r="F986" s="433" t="e">
        <f t="shared" si="30"/>
        <v>#DIV/0!</v>
      </c>
      <c r="G986" s="433" t="e">
        <f t="shared" si="31"/>
        <v>#DIV/0!</v>
      </c>
      <c r="I986" s="439"/>
    </row>
    <row r="987" spans="1:9" ht="13.5">
      <c r="A987" s="430">
        <v>2150399</v>
      </c>
      <c r="B987" s="452" t="s">
        <v>804</v>
      </c>
      <c r="C987" s="436">
        <v>188</v>
      </c>
      <c r="D987" s="436">
        <v>173</v>
      </c>
      <c r="E987" s="436">
        <v>188</v>
      </c>
      <c r="F987" s="433">
        <f t="shared" si="30"/>
        <v>1</v>
      </c>
      <c r="G987" s="433">
        <f t="shared" si="31"/>
        <v>1.0867052023121386</v>
      </c>
      <c r="I987" s="439"/>
    </row>
    <row r="988" spans="1:9" ht="13.5">
      <c r="A988" s="430">
        <v>21505</v>
      </c>
      <c r="B988" s="452" t="s">
        <v>805</v>
      </c>
      <c r="C988" s="442">
        <v>35476</v>
      </c>
      <c r="D988" s="442">
        <v>187689</v>
      </c>
      <c r="E988" s="442">
        <v>94135</v>
      </c>
      <c r="F988" s="433">
        <f t="shared" si="30"/>
        <v>2.6534840455519224</v>
      </c>
      <c r="G988" s="433">
        <f t="shared" si="31"/>
        <v>0.50154777317797</v>
      </c>
      <c r="I988" s="439"/>
    </row>
    <row r="989" spans="1:9" ht="13.5">
      <c r="A989" s="430">
        <v>2150501</v>
      </c>
      <c r="B989" s="452" t="s">
        <v>64</v>
      </c>
      <c r="C989" s="436">
        <v>7238</v>
      </c>
      <c r="D989" s="436">
        <v>7102</v>
      </c>
      <c r="E989" s="436">
        <v>13835</v>
      </c>
      <c r="F989" s="433">
        <f t="shared" si="30"/>
        <v>1.9114396242055816</v>
      </c>
      <c r="G989" s="433">
        <f t="shared" si="31"/>
        <v>1.948042804843706</v>
      </c>
      <c r="I989" s="439"/>
    </row>
    <row r="990" spans="1:9" ht="13.5">
      <c r="A990" s="430">
        <v>2150502</v>
      </c>
      <c r="B990" s="452" t="s">
        <v>65</v>
      </c>
      <c r="C990" s="436">
        <v>3958</v>
      </c>
      <c r="D990" s="436">
        <v>4486</v>
      </c>
      <c r="E990" s="436">
        <v>12311</v>
      </c>
      <c r="F990" s="433">
        <f t="shared" si="30"/>
        <v>3.110409297625063</v>
      </c>
      <c r="G990" s="433">
        <f t="shared" si="31"/>
        <v>2.7443156486847973</v>
      </c>
      <c r="I990" s="439"/>
    </row>
    <row r="991" spans="1:9" ht="13.5">
      <c r="A991" s="430">
        <v>2150503</v>
      </c>
      <c r="B991" s="452" t="s">
        <v>66</v>
      </c>
      <c r="C991" s="436">
        <v>0</v>
      </c>
      <c r="D991" s="436">
        <v>144</v>
      </c>
      <c r="E991" s="436">
        <v>1003</v>
      </c>
      <c r="F991" s="433" t="e">
        <f t="shared" si="30"/>
        <v>#DIV/0!</v>
      </c>
      <c r="G991" s="433">
        <f t="shared" si="31"/>
        <v>6.965277777777778</v>
      </c>
      <c r="I991" s="439"/>
    </row>
    <row r="992" spans="1:9" ht="13.5">
      <c r="A992" s="430">
        <v>2150505</v>
      </c>
      <c r="B992" s="452" t="s">
        <v>806</v>
      </c>
      <c r="C992" s="436">
        <v>0</v>
      </c>
      <c r="D992" s="436">
        <v>0</v>
      </c>
      <c r="E992" s="436">
        <v>0</v>
      </c>
      <c r="F992" s="433" t="e">
        <f t="shared" si="30"/>
        <v>#DIV/0!</v>
      </c>
      <c r="G992" s="433" t="e">
        <f t="shared" si="31"/>
        <v>#DIV/0!</v>
      </c>
      <c r="I992" s="439"/>
    </row>
    <row r="993" spans="1:9" ht="13.5">
      <c r="A993" s="430">
        <v>2150507</v>
      </c>
      <c r="B993" s="452" t="s">
        <v>807</v>
      </c>
      <c r="C993" s="436">
        <v>0</v>
      </c>
      <c r="D993" s="436">
        <v>0</v>
      </c>
      <c r="E993" s="436">
        <v>0</v>
      </c>
      <c r="F993" s="433" t="e">
        <f t="shared" si="30"/>
        <v>#DIV/0!</v>
      </c>
      <c r="G993" s="433" t="e">
        <f t="shared" si="31"/>
        <v>#DIV/0!</v>
      </c>
      <c r="I993" s="439"/>
    </row>
    <row r="994" spans="1:9" ht="13.5">
      <c r="A994" s="430">
        <v>2150508</v>
      </c>
      <c r="B994" s="452" t="s">
        <v>808</v>
      </c>
      <c r="C994" s="436">
        <v>19751</v>
      </c>
      <c r="D994" s="436">
        <v>44608</v>
      </c>
      <c r="E994" s="436">
        <v>34214</v>
      </c>
      <c r="F994" s="433">
        <f t="shared" si="30"/>
        <v>1.732266720672371</v>
      </c>
      <c r="G994" s="433">
        <f t="shared" si="31"/>
        <v>0.7669924677187948</v>
      </c>
      <c r="I994" s="439"/>
    </row>
    <row r="995" spans="1:9" ht="13.5">
      <c r="A995" s="430">
        <v>2150516</v>
      </c>
      <c r="B995" s="452" t="s">
        <v>809</v>
      </c>
      <c r="C995" s="436">
        <v>0</v>
      </c>
      <c r="D995" s="436">
        <v>1013</v>
      </c>
      <c r="E995" s="436">
        <v>858</v>
      </c>
      <c r="F995" s="433" t="e">
        <f t="shared" si="30"/>
        <v>#DIV/0!</v>
      </c>
      <c r="G995" s="433">
        <f t="shared" si="31"/>
        <v>0.8469891411648569</v>
      </c>
      <c r="I995" s="439"/>
    </row>
    <row r="996" spans="1:9" ht="13.5">
      <c r="A996" s="430">
        <v>2150517</v>
      </c>
      <c r="B996" s="452" t="s">
        <v>810</v>
      </c>
      <c r="C996" s="436">
        <v>1506</v>
      </c>
      <c r="D996" s="436">
        <v>121684</v>
      </c>
      <c r="E996" s="436">
        <v>24423</v>
      </c>
      <c r="F996" s="433">
        <f t="shared" si="30"/>
        <v>16.217131474103585</v>
      </c>
      <c r="G996" s="433">
        <f t="shared" si="31"/>
        <v>0.2007083922290523</v>
      </c>
      <c r="I996" s="439"/>
    </row>
    <row r="997" spans="1:9" ht="13.5">
      <c r="A997" s="430">
        <v>2150550</v>
      </c>
      <c r="B997" s="452" t="s">
        <v>73</v>
      </c>
      <c r="C997" s="436">
        <v>1154</v>
      </c>
      <c r="D997" s="436">
        <v>5842</v>
      </c>
      <c r="E997" s="436">
        <v>1184</v>
      </c>
      <c r="F997" s="433">
        <f t="shared" si="30"/>
        <v>1.025996533795494</v>
      </c>
      <c r="G997" s="433">
        <f t="shared" si="31"/>
        <v>0.20267031838411503</v>
      </c>
      <c r="I997" s="439"/>
    </row>
    <row r="998" spans="1:9" ht="13.5">
      <c r="A998" s="430">
        <v>2150599</v>
      </c>
      <c r="B998" s="452" t="s">
        <v>811</v>
      </c>
      <c r="C998" s="436">
        <v>1869</v>
      </c>
      <c r="D998" s="436">
        <v>2810</v>
      </c>
      <c r="E998" s="436">
        <v>6307</v>
      </c>
      <c r="F998" s="433">
        <f t="shared" si="30"/>
        <v>3.3745318352059925</v>
      </c>
      <c r="G998" s="433">
        <f t="shared" si="31"/>
        <v>2.2444839857651244</v>
      </c>
      <c r="I998" s="439"/>
    </row>
    <row r="999" spans="1:9" ht="13.5">
      <c r="A999" s="430">
        <v>21507</v>
      </c>
      <c r="B999" s="452" t="s">
        <v>812</v>
      </c>
      <c r="C999" s="442">
        <v>62604</v>
      </c>
      <c r="D999" s="442">
        <v>173305</v>
      </c>
      <c r="E999" s="442">
        <v>51305</v>
      </c>
      <c r="F999" s="433">
        <f t="shared" si="30"/>
        <v>0.8195163248354738</v>
      </c>
      <c r="G999" s="433">
        <f t="shared" si="31"/>
        <v>0.2960387755690834</v>
      </c>
      <c r="I999" s="439"/>
    </row>
    <row r="1000" spans="1:9" ht="13.5">
      <c r="A1000" s="430">
        <v>2150701</v>
      </c>
      <c r="B1000" s="452" t="s">
        <v>64</v>
      </c>
      <c r="C1000" s="436">
        <v>5484</v>
      </c>
      <c r="D1000" s="436">
        <v>6820</v>
      </c>
      <c r="E1000" s="436">
        <v>6353</v>
      </c>
      <c r="F1000" s="433">
        <f t="shared" si="30"/>
        <v>1.1584609773887673</v>
      </c>
      <c r="G1000" s="433">
        <f t="shared" si="31"/>
        <v>0.931524926686217</v>
      </c>
      <c r="I1000" s="439"/>
    </row>
    <row r="1001" spans="1:9" ht="13.5">
      <c r="A1001" s="430">
        <v>2150702</v>
      </c>
      <c r="B1001" s="452" t="s">
        <v>65</v>
      </c>
      <c r="C1001" s="436">
        <v>3119</v>
      </c>
      <c r="D1001" s="436">
        <v>6747</v>
      </c>
      <c r="E1001" s="436">
        <v>3634</v>
      </c>
      <c r="F1001" s="433">
        <f t="shared" si="30"/>
        <v>1.1651170246873999</v>
      </c>
      <c r="G1001" s="433">
        <f t="shared" si="31"/>
        <v>0.5386097524825848</v>
      </c>
      <c r="I1001" s="439"/>
    </row>
    <row r="1002" spans="1:9" ht="13.5">
      <c r="A1002" s="430">
        <v>2150703</v>
      </c>
      <c r="B1002" s="452" t="s">
        <v>66</v>
      </c>
      <c r="C1002" s="436">
        <v>191</v>
      </c>
      <c r="D1002" s="436">
        <v>188</v>
      </c>
      <c r="E1002" s="436">
        <v>178</v>
      </c>
      <c r="F1002" s="433">
        <f t="shared" si="30"/>
        <v>0.9319371727748691</v>
      </c>
      <c r="G1002" s="433">
        <f t="shared" si="31"/>
        <v>0.9468085106382979</v>
      </c>
      <c r="I1002" s="439"/>
    </row>
    <row r="1003" spans="1:9" ht="13.5">
      <c r="A1003" s="430">
        <v>2150704</v>
      </c>
      <c r="B1003" s="452" t="s">
        <v>813</v>
      </c>
      <c r="C1003" s="436">
        <v>0</v>
      </c>
      <c r="D1003" s="436">
        <v>0</v>
      </c>
      <c r="E1003" s="436">
        <v>210</v>
      </c>
      <c r="F1003" s="433" t="e">
        <f t="shared" si="30"/>
        <v>#DIV/0!</v>
      </c>
      <c r="G1003" s="433" t="e">
        <f t="shared" si="31"/>
        <v>#DIV/0!</v>
      </c>
      <c r="I1003" s="439"/>
    </row>
    <row r="1004" spans="1:9" ht="13.5">
      <c r="A1004" s="430">
        <v>2150705</v>
      </c>
      <c r="B1004" s="452" t="s">
        <v>814</v>
      </c>
      <c r="C1004" s="436">
        <v>0</v>
      </c>
      <c r="D1004" s="436">
        <v>0</v>
      </c>
      <c r="E1004" s="436">
        <v>0</v>
      </c>
      <c r="F1004" s="433" t="e">
        <f t="shared" si="30"/>
        <v>#DIV/0!</v>
      </c>
      <c r="G1004" s="433" t="e">
        <f t="shared" si="31"/>
        <v>#DIV/0!</v>
      </c>
      <c r="I1004" s="439"/>
    </row>
    <row r="1005" spans="1:9" ht="13.5">
      <c r="A1005" s="430">
        <v>2150799</v>
      </c>
      <c r="B1005" s="452" t="s">
        <v>815</v>
      </c>
      <c r="C1005" s="436">
        <v>53810</v>
      </c>
      <c r="D1005" s="436">
        <v>159550</v>
      </c>
      <c r="E1005" s="436">
        <v>40930</v>
      </c>
      <c r="F1005" s="433">
        <f t="shared" si="30"/>
        <v>0.7606392863779966</v>
      </c>
      <c r="G1005" s="433">
        <f t="shared" si="31"/>
        <v>0.2565340018802883</v>
      </c>
      <c r="I1005" s="439"/>
    </row>
    <row r="1006" spans="1:9" ht="13.5">
      <c r="A1006" s="430">
        <v>21508</v>
      </c>
      <c r="B1006" s="452" t="s">
        <v>816</v>
      </c>
      <c r="C1006" s="442">
        <v>346484</v>
      </c>
      <c r="D1006" s="442">
        <v>616389</v>
      </c>
      <c r="E1006" s="442">
        <v>569089</v>
      </c>
      <c r="F1006" s="433">
        <f t="shared" si="30"/>
        <v>1.6424683390863648</v>
      </c>
      <c r="G1006" s="433">
        <f t="shared" si="31"/>
        <v>0.9232627447926552</v>
      </c>
      <c r="I1006" s="439"/>
    </row>
    <row r="1007" spans="1:9" ht="13.5">
      <c r="A1007" s="430">
        <v>2150801</v>
      </c>
      <c r="B1007" s="452" t="s">
        <v>64</v>
      </c>
      <c r="C1007" s="436">
        <v>50</v>
      </c>
      <c r="D1007" s="436">
        <v>0</v>
      </c>
      <c r="E1007" s="436">
        <v>0</v>
      </c>
      <c r="F1007" s="433">
        <f t="shared" si="30"/>
        <v>0</v>
      </c>
      <c r="G1007" s="433" t="e">
        <f t="shared" si="31"/>
        <v>#DIV/0!</v>
      </c>
      <c r="I1007" s="439"/>
    </row>
    <row r="1008" spans="1:9" ht="13.5">
      <c r="A1008" s="430">
        <v>2150802</v>
      </c>
      <c r="B1008" s="452" t="s">
        <v>65</v>
      </c>
      <c r="C1008" s="436">
        <v>200</v>
      </c>
      <c r="D1008" s="436">
        <v>0</v>
      </c>
      <c r="E1008" s="436">
        <v>0</v>
      </c>
      <c r="F1008" s="433">
        <f t="shared" si="30"/>
        <v>0</v>
      </c>
      <c r="G1008" s="433" t="e">
        <f t="shared" si="31"/>
        <v>#DIV/0!</v>
      </c>
      <c r="I1008" s="439"/>
    </row>
    <row r="1009" spans="1:9" ht="13.5">
      <c r="A1009" s="430">
        <v>2150803</v>
      </c>
      <c r="B1009" s="452" t="s">
        <v>66</v>
      </c>
      <c r="C1009" s="436">
        <v>400</v>
      </c>
      <c r="D1009" s="436">
        <v>0</v>
      </c>
      <c r="E1009" s="436">
        <v>0</v>
      </c>
      <c r="F1009" s="433">
        <f t="shared" si="30"/>
        <v>0</v>
      </c>
      <c r="G1009" s="433" t="e">
        <f t="shared" si="31"/>
        <v>#DIV/0!</v>
      </c>
      <c r="I1009" s="439"/>
    </row>
    <row r="1010" spans="1:9" ht="13.5">
      <c r="A1010" s="430">
        <v>2150804</v>
      </c>
      <c r="B1010" s="452" t="s">
        <v>817</v>
      </c>
      <c r="C1010" s="436">
        <v>81</v>
      </c>
      <c r="D1010" s="436">
        <v>0</v>
      </c>
      <c r="E1010" s="436">
        <v>263</v>
      </c>
      <c r="F1010" s="433">
        <f t="shared" si="30"/>
        <v>3.246913580246914</v>
      </c>
      <c r="G1010" s="433" t="e">
        <f t="shared" si="31"/>
        <v>#DIV/0!</v>
      </c>
      <c r="I1010" s="439"/>
    </row>
    <row r="1011" spans="1:9" ht="13.5">
      <c r="A1011" s="430">
        <v>2150805</v>
      </c>
      <c r="B1011" s="452" t="s">
        <v>818</v>
      </c>
      <c r="C1011" s="436">
        <v>26883</v>
      </c>
      <c r="D1011" s="436">
        <v>93802</v>
      </c>
      <c r="E1011" s="436">
        <v>14073</v>
      </c>
      <c r="F1011" s="433">
        <f t="shared" si="30"/>
        <v>0.5234906818435442</v>
      </c>
      <c r="G1011" s="433">
        <f t="shared" si="31"/>
        <v>0.15002878403445555</v>
      </c>
      <c r="I1011" s="439"/>
    </row>
    <row r="1012" spans="1:9" ht="13.5">
      <c r="A1012" s="430">
        <v>2150806</v>
      </c>
      <c r="B1012" s="452" t="s">
        <v>819</v>
      </c>
      <c r="C1012" s="436">
        <v>220</v>
      </c>
      <c r="D1012" s="436">
        <v>251</v>
      </c>
      <c r="E1012" s="436">
        <v>15</v>
      </c>
      <c r="F1012" s="433">
        <f t="shared" si="30"/>
        <v>0.06818181818181818</v>
      </c>
      <c r="G1012" s="433">
        <f t="shared" si="31"/>
        <v>0.05976095617529881</v>
      </c>
      <c r="I1012" s="439"/>
    </row>
    <row r="1013" spans="1:9" ht="13.5">
      <c r="A1013" s="430">
        <v>2150899</v>
      </c>
      <c r="B1013" s="452" t="s">
        <v>820</v>
      </c>
      <c r="C1013" s="436">
        <v>318650</v>
      </c>
      <c r="D1013" s="436">
        <v>522336</v>
      </c>
      <c r="E1013" s="436">
        <v>554738</v>
      </c>
      <c r="F1013" s="433">
        <f t="shared" si="30"/>
        <v>1.7409006747214812</v>
      </c>
      <c r="G1013" s="433">
        <f t="shared" si="31"/>
        <v>1.0620328677326472</v>
      </c>
      <c r="I1013" s="439"/>
    </row>
    <row r="1014" spans="1:9" ht="13.5">
      <c r="A1014" s="430">
        <v>21599</v>
      </c>
      <c r="B1014" s="452" t="s">
        <v>821</v>
      </c>
      <c r="C1014" s="442">
        <v>94</v>
      </c>
      <c r="D1014" s="442">
        <v>9678</v>
      </c>
      <c r="E1014" s="442">
        <v>3201</v>
      </c>
      <c r="F1014" s="433">
        <f t="shared" si="30"/>
        <v>34.0531914893617</v>
      </c>
      <c r="G1014" s="433">
        <f t="shared" si="31"/>
        <v>0.33075015499070054</v>
      </c>
      <c r="I1014" s="439"/>
    </row>
    <row r="1015" spans="1:9" ht="13.5">
      <c r="A1015" s="430">
        <v>2159901</v>
      </c>
      <c r="B1015" s="452" t="s">
        <v>822</v>
      </c>
      <c r="C1015" s="436">
        <v>0</v>
      </c>
      <c r="D1015" s="436">
        <v>0</v>
      </c>
      <c r="E1015" s="436">
        <v>0</v>
      </c>
      <c r="F1015" s="433" t="e">
        <f t="shared" si="30"/>
        <v>#DIV/0!</v>
      </c>
      <c r="G1015" s="433" t="e">
        <f t="shared" si="31"/>
        <v>#DIV/0!</v>
      </c>
      <c r="I1015" s="439"/>
    </row>
    <row r="1016" spans="1:9" ht="13.5">
      <c r="A1016" s="430">
        <v>2159904</v>
      </c>
      <c r="B1016" s="452" t="s">
        <v>823</v>
      </c>
      <c r="C1016" s="436">
        <v>0</v>
      </c>
      <c r="D1016" s="436">
        <v>0</v>
      </c>
      <c r="E1016" s="436">
        <v>0</v>
      </c>
      <c r="F1016" s="433" t="e">
        <f t="shared" si="30"/>
        <v>#DIV/0!</v>
      </c>
      <c r="G1016" s="433" t="e">
        <f t="shared" si="31"/>
        <v>#DIV/0!</v>
      </c>
      <c r="I1016" s="439"/>
    </row>
    <row r="1017" spans="1:9" ht="13.5">
      <c r="A1017" s="430">
        <v>2159905</v>
      </c>
      <c r="B1017" s="452" t="s">
        <v>824</v>
      </c>
      <c r="C1017" s="436">
        <v>0</v>
      </c>
      <c r="D1017" s="436">
        <v>0</v>
      </c>
      <c r="E1017" s="436">
        <v>0</v>
      </c>
      <c r="F1017" s="433" t="e">
        <f t="shared" si="30"/>
        <v>#DIV/0!</v>
      </c>
      <c r="G1017" s="433" t="e">
        <f t="shared" si="31"/>
        <v>#DIV/0!</v>
      </c>
      <c r="I1017" s="439"/>
    </row>
    <row r="1018" spans="1:9" ht="13.5">
      <c r="A1018" s="430">
        <v>2159906</v>
      </c>
      <c r="B1018" s="452" t="s">
        <v>825</v>
      </c>
      <c r="C1018" s="436">
        <v>0</v>
      </c>
      <c r="D1018" s="436">
        <v>4533</v>
      </c>
      <c r="E1018" s="436">
        <v>0</v>
      </c>
      <c r="F1018" s="433" t="e">
        <f t="shared" si="30"/>
        <v>#DIV/0!</v>
      </c>
      <c r="G1018" s="433">
        <f t="shared" si="31"/>
        <v>0</v>
      </c>
      <c r="I1018" s="439"/>
    </row>
    <row r="1019" spans="1:9" ht="13.5">
      <c r="A1019" s="430">
        <v>2159999</v>
      </c>
      <c r="B1019" s="452" t="s">
        <v>826</v>
      </c>
      <c r="C1019" s="436">
        <v>94</v>
      </c>
      <c r="D1019" s="436">
        <v>5145</v>
      </c>
      <c r="E1019" s="436">
        <v>3201</v>
      </c>
      <c r="F1019" s="433">
        <f t="shared" si="30"/>
        <v>34.0531914893617</v>
      </c>
      <c r="G1019" s="433">
        <f t="shared" si="31"/>
        <v>0.6221574344023324</v>
      </c>
      <c r="I1019" s="439"/>
    </row>
    <row r="1020" spans="1:9" ht="13.5">
      <c r="A1020" s="430">
        <v>216</v>
      </c>
      <c r="B1020" s="452" t="s">
        <v>827</v>
      </c>
      <c r="C1020" s="442">
        <v>219947</v>
      </c>
      <c r="D1020" s="442">
        <v>333489</v>
      </c>
      <c r="E1020" s="442">
        <v>262396</v>
      </c>
      <c r="F1020" s="433">
        <f t="shared" si="30"/>
        <v>1.192996494610065</v>
      </c>
      <c r="G1020" s="433">
        <f t="shared" si="31"/>
        <v>0.786820554800908</v>
      </c>
      <c r="I1020" s="439"/>
    </row>
    <row r="1021" spans="1:9" ht="13.5">
      <c r="A1021" s="430">
        <v>21602</v>
      </c>
      <c r="B1021" s="452" t="s">
        <v>828</v>
      </c>
      <c r="C1021" s="442">
        <v>186732</v>
      </c>
      <c r="D1021" s="442">
        <v>288483</v>
      </c>
      <c r="E1021" s="442">
        <v>185511</v>
      </c>
      <c r="F1021" s="433">
        <f t="shared" si="30"/>
        <v>0.9934612171454277</v>
      </c>
      <c r="G1021" s="433">
        <f t="shared" si="31"/>
        <v>0.6430569565624318</v>
      </c>
      <c r="I1021" s="439"/>
    </row>
    <row r="1022" spans="1:9" ht="13.5">
      <c r="A1022" s="430">
        <v>2160201</v>
      </c>
      <c r="B1022" s="452" t="s">
        <v>64</v>
      </c>
      <c r="C1022" s="436">
        <v>5384</v>
      </c>
      <c r="D1022" s="436">
        <v>6957</v>
      </c>
      <c r="E1022" s="436">
        <v>5915</v>
      </c>
      <c r="F1022" s="433">
        <f t="shared" si="30"/>
        <v>1.098625557206538</v>
      </c>
      <c r="G1022" s="433">
        <f t="shared" si="31"/>
        <v>0.8502227971826937</v>
      </c>
      <c r="I1022" s="439"/>
    </row>
    <row r="1023" spans="1:9" ht="13.5">
      <c r="A1023" s="430">
        <v>2160202</v>
      </c>
      <c r="B1023" s="452" t="s">
        <v>65</v>
      </c>
      <c r="C1023" s="436">
        <v>118</v>
      </c>
      <c r="D1023" s="436">
        <v>133</v>
      </c>
      <c r="E1023" s="436">
        <v>110</v>
      </c>
      <c r="F1023" s="433">
        <f t="shared" si="30"/>
        <v>0.9322033898305084</v>
      </c>
      <c r="G1023" s="433">
        <f t="shared" si="31"/>
        <v>0.8270676691729323</v>
      </c>
      <c r="I1023" s="439"/>
    </row>
    <row r="1024" spans="1:9" ht="13.5">
      <c r="A1024" s="430">
        <v>2160203</v>
      </c>
      <c r="B1024" s="452" t="s">
        <v>66</v>
      </c>
      <c r="C1024" s="436">
        <v>0</v>
      </c>
      <c r="D1024" s="436">
        <v>3</v>
      </c>
      <c r="E1024" s="436">
        <v>0</v>
      </c>
      <c r="F1024" s="433" t="e">
        <f t="shared" si="30"/>
        <v>#DIV/0!</v>
      </c>
      <c r="G1024" s="433">
        <f t="shared" si="31"/>
        <v>0</v>
      </c>
      <c r="I1024" s="439"/>
    </row>
    <row r="1025" spans="1:9" ht="13.5">
      <c r="A1025" s="430">
        <v>2160216</v>
      </c>
      <c r="B1025" s="452" t="s">
        <v>829</v>
      </c>
      <c r="C1025" s="436">
        <v>0</v>
      </c>
      <c r="D1025" s="436">
        <v>0</v>
      </c>
      <c r="E1025" s="436">
        <v>0</v>
      </c>
      <c r="F1025" s="433" t="e">
        <f t="shared" si="30"/>
        <v>#DIV/0!</v>
      </c>
      <c r="G1025" s="433" t="e">
        <f t="shared" si="31"/>
        <v>#DIV/0!</v>
      </c>
      <c r="I1025" s="439"/>
    </row>
    <row r="1026" spans="1:9" ht="13.5">
      <c r="A1026" s="430">
        <v>2160217</v>
      </c>
      <c r="B1026" s="452" t="s">
        <v>830</v>
      </c>
      <c r="C1026" s="436">
        <v>0</v>
      </c>
      <c r="D1026" s="436">
        <v>0</v>
      </c>
      <c r="E1026" s="436">
        <v>0</v>
      </c>
      <c r="F1026" s="433" t="e">
        <f t="shared" si="30"/>
        <v>#DIV/0!</v>
      </c>
      <c r="G1026" s="433" t="e">
        <f t="shared" si="31"/>
        <v>#DIV/0!</v>
      </c>
      <c r="I1026" s="439"/>
    </row>
    <row r="1027" spans="1:9" ht="13.5">
      <c r="A1027" s="430">
        <v>2160218</v>
      </c>
      <c r="B1027" s="452" t="s">
        <v>831</v>
      </c>
      <c r="C1027" s="436">
        <v>5</v>
      </c>
      <c r="D1027" s="436">
        <v>0</v>
      </c>
      <c r="E1027" s="436">
        <v>128</v>
      </c>
      <c r="F1027" s="433">
        <f t="shared" si="30"/>
        <v>25.6</v>
      </c>
      <c r="G1027" s="433" t="e">
        <f t="shared" si="31"/>
        <v>#DIV/0!</v>
      </c>
      <c r="I1027" s="439"/>
    </row>
    <row r="1028" spans="1:9" ht="13.5">
      <c r="A1028" s="430">
        <v>2160219</v>
      </c>
      <c r="B1028" s="452" t="s">
        <v>832</v>
      </c>
      <c r="C1028" s="436">
        <v>2108</v>
      </c>
      <c r="D1028" s="436">
        <v>19555</v>
      </c>
      <c r="E1028" s="436">
        <v>7820</v>
      </c>
      <c r="F1028" s="433">
        <f t="shared" si="30"/>
        <v>3.7096774193548385</v>
      </c>
      <c r="G1028" s="433">
        <f t="shared" si="31"/>
        <v>0.3998977243671695</v>
      </c>
      <c r="I1028" s="439"/>
    </row>
    <row r="1029" spans="1:9" ht="13.5">
      <c r="A1029" s="430">
        <v>2160250</v>
      </c>
      <c r="B1029" s="452" t="s">
        <v>73</v>
      </c>
      <c r="C1029" s="436">
        <v>4609</v>
      </c>
      <c r="D1029" s="436">
        <v>6481</v>
      </c>
      <c r="E1029" s="436">
        <v>5877</v>
      </c>
      <c r="F1029" s="433">
        <f t="shared" si="30"/>
        <v>1.2751139075721414</v>
      </c>
      <c r="G1029" s="433">
        <f t="shared" si="31"/>
        <v>0.9068045054775498</v>
      </c>
      <c r="I1029" s="439"/>
    </row>
    <row r="1030" spans="1:9" ht="13.5">
      <c r="A1030" s="430">
        <v>2160299</v>
      </c>
      <c r="B1030" s="452" t="s">
        <v>833</v>
      </c>
      <c r="C1030" s="436">
        <v>174508</v>
      </c>
      <c r="D1030" s="436">
        <v>255354</v>
      </c>
      <c r="E1030" s="436">
        <v>165661</v>
      </c>
      <c r="F1030" s="433">
        <f t="shared" si="30"/>
        <v>0.9493031838081921</v>
      </c>
      <c r="G1030" s="433">
        <f t="shared" si="31"/>
        <v>0.6487503622422206</v>
      </c>
      <c r="I1030" s="439"/>
    </row>
    <row r="1031" spans="1:9" ht="13.5">
      <c r="A1031" s="430">
        <v>21606</v>
      </c>
      <c r="B1031" s="452" t="s">
        <v>834</v>
      </c>
      <c r="C1031" s="442">
        <v>27713</v>
      </c>
      <c r="D1031" s="442">
        <v>19192</v>
      </c>
      <c r="E1031" s="442">
        <v>37214</v>
      </c>
      <c r="F1031" s="433">
        <f aca="true" t="shared" si="32" ref="F1031:F1094">E1031/C1031</f>
        <v>1.3428354923682027</v>
      </c>
      <c r="G1031" s="433">
        <f aca="true" t="shared" si="33" ref="G1031:G1094">E1031/D1031</f>
        <v>1.939037098791163</v>
      </c>
      <c r="I1031" s="439"/>
    </row>
    <row r="1032" spans="1:9" ht="13.5">
      <c r="A1032" s="430">
        <v>2160601</v>
      </c>
      <c r="B1032" s="452" t="s">
        <v>64</v>
      </c>
      <c r="C1032" s="436">
        <v>276</v>
      </c>
      <c r="D1032" s="436">
        <v>326</v>
      </c>
      <c r="E1032" s="436">
        <v>0</v>
      </c>
      <c r="F1032" s="433">
        <f t="shared" si="32"/>
        <v>0</v>
      </c>
      <c r="G1032" s="433">
        <f t="shared" si="33"/>
        <v>0</v>
      </c>
      <c r="I1032" s="439"/>
    </row>
    <row r="1033" spans="1:9" ht="13.5">
      <c r="A1033" s="430">
        <v>2160602</v>
      </c>
      <c r="B1033" s="452" t="s">
        <v>65</v>
      </c>
      <c r="C1033" s="436">
        <v>0</v>
      </c>
      <c r="D1033" s="436">
        <v>0</v>
      </c>
      <c r="E1033" s="436">
        <v>0</v>
      </c>
      <c r="F1033" s="433" t="e">
        <f t="shared" si="32"/>
        <v>#DIV/0!</v>
      </c>
      <c r="G1033" s="433" t="e">
        <f t="shared" si="33"/>
        <v>#DIV/0!</v>
      </c>
      <c r="I1033" s="439"/>
    </row>
    <row r="1034" spans="1:9" ht="13.5">
      <c r="A1034" s="430">
        <v>2160603</v>
      </c>
      <c r="B1034" s="452" t="s">
        <v>66</v>
      </c>
      <c r="C1034" s="436">
        <v>0</v>
      </c>
      <c r="D1034" s="436">
        <v>0</v>
      </c>
      <c r="E1034" s="436">
        <v>0</v>
      </c>
      <c r="F1034" s="433" t="e">
        <f t="shared" si="32"/>
        <v>#DIV/0!</v>
      </c>
      <c r="G1034" s="433" t="e">
        <f t="shared" si="33"/>
        <v>#DIV/0!</v>
      </c>
      <c r="I1034" s="439"/>
    </row>
    <row r="1035" spans="1:9" ht="13.5">
      <c r="A1035" s="430">
        <v>2160607</v>
      </c>
      <c r="B1035" s="452" t="s">
        <v>835</v>
      </c>
      <c r="C1035" s="436">
        <v>0</v>
      </c>
      <c r="D1035" s="436">
        <v>0</v>
      </c>
      <c r="E1035" s="436">
        <v>0</v>
      </c>
      <c r="F1035" s="433" t="e">
        <f t="shared" si="32"/>
        <v>#DIV/0!</v>
      </c>
      <c r="G1035" s="433" t="e">
        <f t="shared" si="33"/>
        <v>#DIV/0!</v>
      </c>
      <c r="I1035" s="439"/>
    </row>
    <row r="1036" spans="1:9" ht="13.5">
      <c r="A1036" s="430">
        <v>2160699</v>
      </c>
      <c r="B1036" s="452" t="s">
        <v>836</v>
      </c>
      <c r="C1036" s="436">
        <v>27437</v>
      </c>
      <c r="D1036" s="436">
        <v>18866</v>
      </c>
      <c r="E1036" s="436">
        <v>37214</v>
      </c>
      <c r="F1036" s="433">
        <f t="shared" si="32"/>
        <v>1.3563436235740058</v>
      </c>
      <c r="G1036" s="433">
        <f t="shared" si="33"/>
        <v>1.9725431994063394</v>
      </c>
      <c r="I1036" s="439"/>
    </row>
    <row r="1037" spans="1:9" ht="13.5">
      <c r="A1037" s="430">
        <v>21699</v>
      </c>
      <c r="B1037" s="452" t="s">
        <v>837</v>
      </c>
      <c r="C1037" s="442">
        <v>5502</v>
      </c>
      <c r="D1037" s="442">
        <v>25814</v>
      </c>
      <c r="E1037" s="442">
        <v>39671</v>
      </c>
      <c r="F1037" s="433">
        <f t="shared" si="32"/>
        <v>7.210287168302435</v>
      </c>
      <c r="G1037" s="433">
        <f t="shared" si="33"/>
        <v>1.5368017354923684</v>
      </c>
      <c r="I1037" s="439"/>
    </row>
    <row r="1038" spans="1:9" ht="13.5">
      <c r="A1038" s="430">
        <v>2169901</v>
      </c>
      <c r="B1038" s="452" t="s">
        <v>838</v>
      </c>
      <c r="C1038" s="436">
        <v>228</v>
      </c>
      <c r="D1038" s="436">
        <v>2168</v>
      </c>
      <c r="E1038" s="436">
        <v>0</v>
      </c>
      <c r="F1038" s="433">
        <f t="shared" si="32"/>
        <v>0</v>
      </c>
      <c r="G1038" s="433">
        <f t="shared" si="33"/>
        <v>0</v>
      </c>
      <c r="I1038" s="439"/>
    </row>
    <row r="1039" spans="1:9" ht="13.5">
      <c r="A1039" s="430">
        <v>2169999</v>
      </c>
      <c r="B1039" s="452" t="s">
        <v>839</v>
      </c>
      <c r="C1039" s="436">
        <v>5274</v>
      </c>
      <c r="D1039" s="436">
        <v>23646</v>
      </c>
      <c r="E1039" s="436">
        <v>39671</v>
      </c>
      <c r="F1039" s="433">
        <f t="shared" si="32"/>
        <v>7.521994690936671</v>
      </c>
      <c r="G1039" s="433">
        <f t="shared" si="33"/>
        <v>1.6777044743296963</v>
      </c>
      <c r="I1039" s="439"/>
    </row>
    <row r="1040" spans="1:9" ht="13.5">
      <c r="A1040" s="430">
        <v>217</v>
      </c>
      <c r="B1040" s="452" t="s">
        <v>840</v>
      </c>
      <c r="C1040" s="442">
        <v>4384</v>
      </c>
      <c r="D1040" s="442">
        <v>37238</v>
      </c>
      <c r="E1040" s="442">
        <v>3976</v>
      </c>
      <c r="F1040" s="433">
        <f t="shared" si="32"/>
        <v>0.906934306569343</v>
      </c>
      <c r="G1040" s="433">
        <f t="shared" si="33"/>
        <v>0.10677265159245931</v>
      </c>
      <c r="I1040" s="439"/>
    </row>
    <row r="1041" spans="1:9" ht="13.5">
      <c r="A1041" s="430">
        <v>21701</v>
      </c>
      <c r="B1041" s="452" t="s">
        <v>841</v>
      </c>
      <c r="C1041" s="442">
        <v>13</v>
      </c>
      <c r="D1041" s="442">
        <v>219</v>
      </c>
      <c r="E1041" s="442">
        <v>90</v>
      </c>
      <c r="F1041" s="433">
        <f t="shared" si="32"/>
        <v>6.923076923076923</v>
      </c>
      <c r="G1041" s="433">
        <f t="shared" si="33"/>
        <v>0.410958904109589</v>
      </c>
      <c r="I1041" s="439"/>
    </row>
    <row r="1042" spans="1:9" ht="13.5">
      <c r="A1042" s="430">
        <v>2170101</v>
      </c>
      <c r="B1042" s="452" t="s">
        <v>64</v>
      </c>
      <c r="C1042" s="436">
        <v>10</v>
      </c>
      <c r="D1042" s="436">
        <v>50</v>
      </c>
      <c r="E1042" s="436">
        <v>40</v>
      </c>
      <c r="F1042" s="433">
        <f t="shared" si="32"/>
        <v>4</v>
      </c>
      <c r="G1042" s="433">
        <f t="shared" si="33"/>
        <v>0.8</v>
      </c>
      <c r="I1042" s="439"/>
    </row>
    <row r="1043" spans="1:9" ht="13.5">
      <c r="A1043" s="430">
        <v>2170102</v>
      </c>
      <c r="B1043" s="452" t="s">
        <v>65</v>
      </c>
      <c r="C1043" s="436">
        <v>3</v>
      </c>
      <c r="D1043" s="436">
        <v>169</v>
      </c>
      <c r="E1043" s="436">
        <v>50</v>
      </c>
      <c r="F1043" s="433">
        <f t="shared" si="32"/>
        <v>16.666666666666668</v>
      </c>
      <c r="G1043" s="433">
        <f t="shared" si="33"/>
        <v>0.2958579881656805</v>
      </c>
      <c r="I1043" s="439"/>
    </row>
    <row r="1044" spans="1:9" ht="13.5">
      <c r="A1044" s="430">
        <v>2170103</v>
      </c>
      <c r="B1044" s="452" t="s">
        <v>66</v>
      </c>
      <c r="C1044" s="436">
        <v>0</v>
      </c>
      <c r="D1044" s="436">
        <v>0</v>
      </c>
      <c r="E1044" s="436">
        <v>0</v>
      </c>
      <c r="F1044" s="433" t="e">
        <f t="shared" si="32"/>
        <v>#DIV/0!</v>
      </c>
      <c r="G1044" s="433" t="e">
        <f t="shared" si="33"/>
        <v>#DIV/0!</v>
      </c>
      <c r="I1044" s="439"/>
    </row>
    <row r="1045" spans="1:9" ht="13.5">
      <c r="A1045" s="430">
        <v>2170104</v>
      </c>
      <c r="B1045" s="452" t="s">
        <v>842</v>
      </c>
      <c r="C1045" s="436">
        <v>0</v>
      </c>
      <c r="D1045" s="436">
        <v>0</v>
      </c>
      <c r="E1045" s="436">
        <v>0</v>
      </c>
      <c r="F1045" s="433" t="e">
        <f t="shared" si="32"/>
        <v>#DIV/0!</v>
      </c>
      <c r="G1045" s="433" t="e">
        <f t="shared" si="33"/>
        <v>#DIV/0!</v>
      </c>
      <c r="I1045" s="439"/>
    </row>
    <row r="1046" spans="1:9" ht="13.5">
      <c r="A1046" s="430">
        <v>2170150</v>
      </c>
      <c r="B1046" s="452" t="s">
        <v>73</v>
      </c>
      <c r="C1046" s="436">
        <v>0</v>
      </c>
      <c r="D1046" s="436">
        <v>0</v>
      </c>
      <c r="E1046" s="436">
        <v>0</v>
      </c>
      <c r="F1046" s="433" t="e">
        <f t="shared" si="32"/>
        <v>#DIV/0!</v>
      </c>
      <c r="G1046" s="433" t="e">
        <f t="shared" si="33"/>
        <v>#DIV/0!</v>
      </c>
      <c r="I1046" s="439"/>
    </row>
    <row r="1047" spans="1:9" ht="13.5">
      <c r="A1047" s="430">
        <v>2170199</v>
      </c>
      <c r="B1047" s="452" t="s">
        <v>843</v>
      </c>
      <c r="C1047" s="436">
        <v>0</v>
      </c>
      <c r="D1047" s="436">
        <v>0</v>
      </c>
      <c r="E1047" s="436">
        <v>0</v>
      </c>
      <c r="F1047" s="433" t="e">
        <f t="shared" si="32"/>
        <v>#DIV/0!</v>
      </c>
      <c r="G1047" s="433" t="e">
        <f t="shared" si="33"/>
        <v>#DIV/0!</v>
      </c>
      <c r="I1047" s="439"/>
    </row>
    <row r="1048" spans="1:9" ht="13.5">
      <c r="A1048" s="430">
        <v>21702</v>
      </c>
      <c r="B1048" s="452" t="s">
        <v>844</v>
      </c>
      <c r="C1048" s="442">
        <v>97</v>
      </c>
      <c r="D1048" s="442">
        <v>163</v>
      </c>
      <c r="E1048" s="442">
        <v>49</v>
      </c>
      <c r="F1048" s="433">
        <f t="shared" si="32"/>
        <v>0.5051546391752577</v>
      </c>
      <c r="G1048" s="433">
        <f t="shared" si="33"/>
        <v>0.3006134969325153</v>
      </c>
      <c r="I1048" s="439"/>
    </row>
    <row r="1049" spans="1:9" ht="13.5">
      <c r="A1049" s="430">
        <v>2170201</v>
      </c>
      <c r="B1049" s="452" t="s">
        <v>845</v>
      </c>
      <c r="C1049" s="436">
        <v>0</v>
      </c>
      <c r="D1049" s="436">
        <v>0</v>
      </c>
      <c r="E1049" s="436">
        <v>0</v>
      </c>
      <c r="F1049" s="433" t="e">
        <f t="shared" si="32"/>
        <v>#DIV/0!</v>
      </c>
      <c r="G1049" s="433" t="e">
        <f t="shared" si="33"/>
        <v>#DIV/0!</v>
      </c>
      <c r="I1049" s="439"/>
    </row>
    <row r="1050" spans="1:9" ht="13.5">
      <c r="A1050" s="430">
        <v>2170202</v>
      </c>
      <c r="B1050" s="452" t="s">
        <v>846</v>
      </c>
      <c r="C1050" s="436">
        <v>0</v>
      </c>
      <c r="D1050" s="436">
        <v>0</v>
      </c>
      <c r="E1050" s="436">
        <v>0</v>
      </c>
      <c r="F1050" s="433" t="e">
        <f t="shared" si="32"/>
        <v>#DIV/0!</v>
      </c>
      <c r="G1050" s="433" t="e">
        <f t="shared" si="33"/>
        <v>#DIV/0!</v>
      </c>
      <c r="I1050" s="439"/>
    </row>
    <row r="1051" spans="1:9" ht="13.5">
      <c r="A1051" s="430">
        <v>2170203</v>
      </c>
      <c r="B1051" s="452" t="s">
        <v>847</v>
      </c>
      <c r="C1051" s="436">
        <v>0</v>
      </c>
      <c r="D1051" s="436">
        <v>0</v>
      </c>
      <c r="E1051" s="436">
        <v>0</v>
      </c>
      <c r="F1051" s="433" t="e">
        <f t="shared" si="32"/>
        <v>#DIV/0!</v>
      </c>
      <c r="G1051" s="433" t="e">
        <f t="shared" si="33"/>
        <v>#DIV/0!</v>
      </c>
      <c r="I1051" s="439"/>
    </row>
    <row r="1052" spans="1:9" ht="13.5">
      <c r="A1052" s="430">
        <v>2170204</v>
      </c>
      <c r="B1052" s="452" t="s">
        <v>848</v>
      </c>
      <c r="C1052" s="436">
        <v>0</v>
      </c>
      <c r="D1052" s="436">
        <v>30</v>
      </c>
      <c r="E1052" s="436">
        <v>0</v>
      </c>
      <c r="F1052" s="433" t="e">
        <f t="shared" si="32"/>
        <v>#DIV/0!</v>
      </c>
      <c r="G1052" s="433">
        <f t="shared" si="33"/>
        <v>0</v>
      </c>
      <c r="I1052" s="439"/>
    </row>
    <row r="1053" spans="1:9" ht="13.5">
      <c r="A1053" s="430">
        <v>2170205</v>
      </c>
      <c r="B1053" s="452" t="s">
        <v>849</v>
      </c>
      <c r="C1053" s="436">
        <v>0</v>
      </c>
      <c r="D1053" s="436">
        <v>0</v>
      </c>
      <c r="E1053" s="436">
        <v>0</v>
      </c>
      <c r="F1053" s="433" t="e">
        <f t="shared" si="32"/>
        <v>#DIV/0!</v>
      </c>
      <c r="G1053" s="433" t="e">
        <f t="shared" si="33"/>
        <v>#DIV/0!</v>
      </c>
      <c r="I1053" s="439"/>
    </row>
    <row r="1054" spans="1:9" ht="13.5">
      <c r="A1054" s="430">
        <v>2170206</v>
      </c>
      <c r="B1054" s="452" t="s">
        <v>850</v>
      </c>
      <c r="C1054" s="436">
        <v>9</v>
      </c>
      <c r="D1054" s="436">
        <v>9</v>
      </c>
      <c r="E1054" s="436">
        <v>9</v>
      </c>
      <c r="F1054" s="433">
        <f t="shared" si="32"/>
        <v>1</v>
      </c>
      <c r="G1054" s="433">
        <f t="shared" si="33"/>
        <v>1</v>
      </c>
      <c r="I1054" s="439"/>
    </row>
    <row r="1055" spans="1:9" ht="13.5">
      <c r="A1055" s="430">
        <v>2170207</v>
      </c>
      <c r="B1055" s="452" t="s">
        <v>851</v>
      </c>
      <c r="C1055" s="436">
        <v>0</v>
      </c>
      <c r="D1055" s="436">
        <v>0</v>
      </c>
      <c r="E1055" s="436">
        <v>0</v>
      </c>
      <c r="F1055" s="433" t="e">
        <f t="shared" si="32"/>
        <v>#DIV/0!</v>
      </c>
      <c r="G1055" s="433" t="e">
        <f t="shared" si="33"/>
        <v>#DIV/0!</v>
      </c>
      <c r="I1055" s="439"/>
    </row>
    <row r="1056" spans="1:9" ht="13.5">
      <c r="A1056" s="430">
        <v>2170208</v>
      </c>
      <c r="B1056" s="452" t="s">
        <v>852</v>
      </c>
      <c r="C1056" s="436">
        <v>0</v>
      </c>
      <c r="D1056" s="436">
        <v>0</v>
      </c>
      <c r="E1056" s="436">
        <v>0</v>
      </c>
      <c r="F1056" s="433" t="e">
        <f t="shared" si="32"/>
        <v>#DIV/0!</v>
      </c>
      <c r="G1056" s="433" t="e">
        <f t="shared" si="33"/>
        <v>#DIV/0!</v>
      </c>
      <c r="I1056" s="439"/>
    </row>
    <row r="1057" spans="1:9" ht="13.5">
      <c r="A1057" s="430">
        <v>2170299</v>
      </c>
      <c r="B1057" s="452" t="s">
        <v>853</v>
      </c>
      <c r="C1057" s="436">
        <v>88</v>
      </c>
      <c r="D1057" s="436">
        <v>124</v>
      </c>
      <c r="E1057" s="436">
        <v>40</v>
      </c>
      <c r="F1057" s="433">
        <f t="shared" si="32"/>
        <v>0.45454545454545453</v>
      </c>
      <c r="G1057" s="433">
        <f t="shared" si="33"/>
        <v>0.3225806451612903</v>
      </c>
      <c r="I1057" s="439"/>
    </row>
    <row r="1058" spans="1:9" ht="13.5">
      <c r="A1058" s="430">
        <v>21703</v>
      </c>
      <c r="B1058" s="452" t="s">
        <v>854</v>
      </c>
      <c r="C1058" s="442">
        <v>3905</v>
      </c>
      <c r="D1058" s="442">
        <v>32095</v>
      </c>
      <c r="E1058" s="442">
        <v>3785</v>
      </c>
      <c r="F1058" s="433">
        <f t="shared" si="32"/>
        <v>0.969270166453265</v>
      </c>
      <c r="G1058" s="433">
        <f t="shared" si="33"/>
        <v>0.11793114192241783</v>
      </c>
      <c r="I1058" s="439"/>
    </row>
    <row r="1059" spans="1:9" ht="13.5">
      <c r="A1059" s="430">
        <v>2170301</v>
      </c>
      <c r="B1059" s="452" t="s">
        <v>855</v>
      </c>
      <c r="C1059" s="436">
        <v>0</v>
      </c>
      <c r="D1059" s="436">
        <v>0</v>
      </c>
      <c r="E1059" s="436">
        <v>0</v>
      </c>
      <c r="F1059" s="433" t="e">
        <f t="shared" si="32"/>
        <v>#DIV/0!</v>
      </c>
      <c r="G1059" s="433" t="e">
        <f t="shared" si="33"/>
        <v>#DIV/0!</v>
      </c>
      <c r="I1059" s="439"/>
    </row>
    <row r="1060" spans="1:9" ht="13.5">
      <c r="A1060" s="430">
        <v>2170302</v>
      </c>
      <c r="B1060" s="424" t="s">
        <v>856</v>
      </c>
      <c r="C1060" s="436">
        <v>585</v>
      </c>
      <c r="D1060" s="436">
        <v>10263</v>
      </c>
      <c r="E1060" s="436">
        <v>672</v>
      </c>
      <c r="F1060" s="433">
        <f t="shared" si="32"/>
        <v>1.1487179487179486</v>
      </c>
      <c r="G1060" s="433">
        <f t="shared" si="33"/>
        <v>0.06547793042969892</v>
      </c>
      <c r="I1060" s="439"/>
    </row>
    <row r="1061" spans="1:9" ht="13.5">
      <c r="A1061" s="430">
        <v>2170303</v>
      </c>
      <c r="B1061" s="452" t="s">
        <v>857</v>
      </c>
      <c r="C1061" s="436">
        <v>0</v>
      </c>
      <c r="D1061" s="436">
        <v>0</v>
      </c>
      <c r="E1061" s="436">
        <v>0</v>
      </c>
      <c r="F1061" s="433" t="e">
        <f t="shared" si="32"/>
        <v>#DIV/0!</v>
      </c>
      <c r="G1061" s="433" t="e">
        <f t="shared" si="33"/>
        <v>#DIV/0!</v>
      </c>
      <c r="I1061" s="439"/>
    </row>
    <row r="1062" spans="1:9" ht="13.5">
      <c r="A1062" s="430">
        <v>2170304</v>
      </c>
      <c r="B1062" s="452" t="s">
        <v>858</v>
      </c>
      <c r="C1062" s="436">
        <v>0</v>
      </c>
      <c r="D1062" s="436">
        <v>20000</v>
      </c>
      <c r="E1062" s="436">
        <v>0</v>
      </c>
      <c r="F1062" s="433" t="e">
        <f t="shared" si="32"/>
        <v>#DIV/0!</v>
      </c>
      <c r="G1062" s="433">
        <f t="shared" si="33"/>
        <v>0</v>
      </c>
      <c r="I1062" s="439"/>
    </row>
    <row r="1063" spans="1:9" ht="13.5">
      <c r="A1063" s="430">
        <v>2170399</v>
      </c>
      <c r="B1063" s="452" t="s">
        <v>859</v>
      </c>
      <c r="C1063" s="436">
        <v>3320</v>
      </c>
      <c r="D1063" s="436">
        <v>1832</v>
      </c>
      <c r="E1063" s="436">
        <v>3113</v>
      </c>
      <c r="F1063" s="433">
        <f t="shared" si="32"/>
        <v>0.9376506024096386</v>
      </c>
      <c r="G1063" s="433">
        <f t="shared" si="33"/>
        <v>1.699235807860262</v>
      </c>
      <c r="I1063" s="439"/>
    </row>
    <row r="1064" spans="1:9" ht="13.5">
      <c r="A1064" s="430">
        <v>21704</v>
      </c>
      <c r="B1064" s="452" t="s">
        <v>860</v>
      </c>
      <c r="C1064" s="442">
        <v>0</v>
      </c>
      <c r="D1064" s="442">
        <v>0</v>
      </c>
      <c r="E1064" s="442">
        <v>21</v>
      </c>
      <c r="F1064" s="433" t="e">
        <f t="shared" si="32"/>
        <v>#DIV/0!</v>
      </c>
      <c r="G1064" s="433" t="e">
        <f t="shared" si="33"/>
        <v>#DIV/0!</v>
      </c>
      <c r="I1064" s="439"/>
    </row>
    <row r="1065" spans="1:9" ht="13.5">
      <c r="A1065" s="430">
        <v>2170401</v>
      </c>
      <c r="B1065" s="452" t="s">
        <v>861</v>
      </c>
      <c r="C1065" s="436">
        <v>0</v>
      </c>
      <c r="D1065" s="436">
        <v>0</v>
      </c>
      <c r="E1065" s="436">
        <v>0</v>
      </c>
      <c r="F1065" s="433" t="e">
        <f t="shared" si="32"/>
        <v>#DIV/0!</v>
      </c>
      <c r="G1065" s="433" t="e">
        <f t="shared" si="33"/>
        <v>#DIV/0!</v>
      </c>
      <c r="I1065" s="439"/>
    </row>
    <row r="1066" spans="1:9" ht="13.5">
      <c r="A1066" s="430">
        <v>2170499</v>
      </c>
      <c r="B1066" s="452" t="s">
        <v>862</v>
      </c>
      <c r="C1066" s="436">
        <v>0</v>
      </c>
      <c r="D1066" s="436">
        <v>0</v>
      </c>
      <c r="E1066" s="436">
        <v>21</v>
      </c>
      <c r="F1066" s="433" t="e">
        <f t="shared" si="32"/>
        <v>#DIV/0!</v>
      </c>
      <c r="G1066" s="433" t="e">
        <f t="shared" si="33"/>
        <v>#DIV/0!</v>
      </c>
      <c r="I1066" s="439"/>
    </row>
    <row r="1067" spans="1:9" ht="13.5">
      <c r="A1067" s="430">
        <v>21799</v>
      </c>
      <c r="B1067" s="452" t="s">
        <v>863</v>
      </c>
      <c r="C1067" s="442">
        <v>369</v>
      </c>
      <c r="D1067" s="442">
        <v>4761</v>
      </c>
      <c r="E1067" s="442">
        <v>31</v>
      </c>
      <c r="F1067" s="433">
        <f t="shared" si="32"/>
        <v>0.08401084010840108</v>
      </c>
      <c r="G1067" s="433">
        <f t="shared" si="33"/>
        <v>0.006511237135055661</v>
      </c>
      <c r="I1067" s="439"/>
    </row>
    <row r="1068" spans="1:9" ht="13.5">
      <c r="A1068" s="430">
        <v>2179902</v>
      </c>
      <c r="B1068" s="452" t="s">
        <v>864</v>
      </c>
      <c r="C1068" s="436">
        <v>92</v>
      </c>
      <c r="D1068" s="436">
        <v>44</v>
      </c>
      <c r="E1068" s="436">
        <v>0</v>
      </c>
      <c r="F1068" s="433">
        <f t="shared" si="32"/>
        <v>0</v>
      </c>
      <c r="G1068" s="433">
        <f t="shared" si="33"/>
        <v>0</v>
      </c>
      <c r="I1068" s="439"/>
    </row>
    <row r="1069" spans="1:9" ht="13.5">
      <c r="A1069" s="430">
        <v>2179999</v>
      </c>
      <c r="B1069" s="452" t="s">
        <v>865</v>
      </c>
      <c r="C1069" s="436">
        <v>277</v>
      </c>
      <c r="D1069" s="436">
        <v>4717</v>
      </c>
      <c r="E1069" s="436">
        <v>31</v>
      </c>
      <c r="F1069" s="433">
        <f t="shared" si="32"/>
        <v>0.11191335740072202</v>
      </c>
      <c r="G1069" s="433">
        <f t="shared" si="33"/>
        <v>0.006571973712105152</v>
      </c>
      <c r="I1069" s="439"/>
    </row>
    <row r="1070" spans="1:9" ht="13.5">
      <c r="A1070" s="430">
        <v>219</v>
      </c>
      <c r="B1070" s="452" t="s">
        <v>866</v>
      </c>
      <c r="C1070" s="435"/>
      <c r="D1070" s="435">
        <v>0</v>
      </c>
      <c r="E1070" s="435">
        <v>0</v>
      </c>
      <c r="F1070" s="433" t="e">
        <f t="shared" si="32"/>
        <v>#DIV/0!</v>
      </c>
      <c r="G1070" s="433" t="e">
        <f t="shared" si="33"/>
        <v>#DIV/0!</v>
      </c>
      <c r="I1070" s="439"/>
    </row>
    <row r="1071" spans="1:9" ht="13.5">
      <c r="A1071" s="430">
        <v>21901</v>
      </c>
      <c r="B1071" s="452" t="s">
        <v>867</v>
      </c>
      <c r="C1071" s="435"/>
      <c r="D1071" s="435">
        <v>0</v>
      </c>
      <c r="E1071" s="435">
        <v>0</v>
      </c>
      <c r="F1071" s="433" t="e">
        <f t="shared" si="32"/>
        <v>#DIV/0!</v>
      </c>
      <c r="G1071" s="433" t="e">
        <f t="shared" si="33"/>
        <v>#DIV/0!</v>
      </c>
      <c r="I1071" s="439"/>
    </row>
    <row r="1072" spans="1:9" ht="13.5">
      <c r="A1072" s="430">
        <v>21902</v>
      </c>
      <c r="B1072" s="452" t="s">
        <v>868</v>
      </c>
      <c r="C1072" s="435"/>
      <c r="D1072" s="435">
        <v>0</v>
      </c>
      <c r="E1072" s="435">
        <v>0</v>
      </c>
      <c r="F1072" s="433" t="e">
        <f t="shared" si="32"/>
        <v>#DIV/0!</v>
      </c>
      <c r="G1072" s="433" t="e">
        <f t="shared" si="33"/>
        <v>#DIV/0!</v>
      </c>
      <c r="I1072" s="439"/>
    </row>
    <row r="1073" spans="1:9" ht="13.5">
      <c r="A1073" s="430">
        <v>21903</v>
      </c>
      <c r="B1073" s="452" t="s">
        <v>869</v>
      </c>
      <c r="C1073" s="435"/>
      <c r="D1073" s="435">
        <v>0</v>
      </c>
      <c r="E1073" s="435">
        <v>0</v>
      </c>
      <c r="F1073" s="433" t="e">
        <f t="shared" si="32"/>
        <v>#DIV/0!</v>
      </c>
      <c r="G1073" s="433" t="e">
        <f t="shared" si="33"/>
        <v>#DIV/0!</v>
      </c>
      <c r="I1073" s="439"/>
    </row>
    <row r="1074" spans="1:9" ht="13.5">
      <c r="A1074" s="430">
        <v>21904</v>
      </c>
      <c r="B1074" s="452" t="s">
        <v>870</v>
      </c>
      <c r="C1074" s="435"/>
      <c r="D1074" s="435">
        <v>0</v>
      </c>
      <c r="E1074" s="435">
        <v>0</v>
      </c>
      <c r="F1074" s="433" t="e">
        <f t="shared" si="32"/>
        <v>#DIV/0!</v>
      </c>
      <c r="G1074" s="433" t="e">
        <f t="shared" si="33"/>
        <v>#DIV/0!</v>
      </c>
      <c r="I1074" s="439"/>
    </row>
    <row r="1075" spans="1:9" ht="13.5">
      <c r="A1075" s="430">
        <v>21905</v>
      </c>
      <c r="B1075" s="452" t="s">
        <v>871</v>
      </c>
      <c r="C1075" s="435"/>
      <c r="D1075" s="435">
        <v>0</v>
      </c>
      <c r="E1075" s="435">
        <v>0</v>
      </c>
      <c r="F1075" s="433" t="e">
        <f t="shared" si="32"/>
        <v>#DIV/0!</v>
      </c>
      <c r="G1075" s="433" t="e">
        <f t="shared" si="33"/>
        <v>#DIV/0!</v>
      </c>
      <c r="I1075" s="439"/>
    </row>
    <row r="1076" spans="1:9" ht="13.5">
      <c r="A1076" s="430">
        <v>21906</v>
      </c>
      <c r="B1076" s="452" t="s">
        <v>647</v>
      </c>
      <c r="C1076" s="435"/>
      <c r="D1076" s="435">
        <v>0</v>
      </c>
      <c r="E1076" s="435">
        <v>0</v>
      </c>
      <c r="F1076" s="433" t="e">
        <f t="shared" si="32"/>
        <v>#DIV/0!</v>
      </c>
      <c r="G1076" s="433" t="e">
        <f t="shared" si="33"/>
        <v>#DIV/0!</v>
      </c>
      <c r="I1076" s="439"/>
    </row>
    <row r="1077" spans="1:9" ht="13.5">
      <c r="A1077" s="430">
        <v>21907</v>
      </c>
      <c r="B1077" s="452" t="s">
        <v>872</v>
      </c>
      <c r="C1077" s="435"/>
      <c r="D1077" s="435">
        <v>0</v>
      </c>
      <c r="E1077" s="435">
        <v>0</v>
      </c>
      <c r="F1077" s="433" t="e">
        <f t="shared" si="32"/>
        <v>#DIV/0!</v>
      </c>
      <c r="G1077" s="433" t="e">
        <f t="shared" si="33"/>
        <v>#DIV/0!</v>
      </c>
      <c r="I1077" s="439"/>
    </row>
    <row r="1078" spans="1:9" ht="13.5">
      <c r="A1078" s="430">
        <v>21908</v>
      </c>
      <c r="B1078" s="452" t="s">
        <v>873</v>
      </c>
      <c r="C1078" s="435"/>
      <c r="D1078" s="435">
        <v>0</v>
      </c>
      <c r="E1078" s="435">
        <v>0</v>
      </c>
      <c r="F1078" s="433" t="e">
        <f t="shared" si="32"/>
        <v>#DIV/0!</v>
      </c>
      <c r="G1078" s="433" t="e">
        <f t="shared" si="33"/>
        <v>#DIV/0!</v>
      </c>
      <c r="I1078" s="439"/>
    </row>
    <row r="1079" spans="1:9" ht="13.5">
      <c r="A1079" s="430">
        <v>21999</v>
      </c>
      <c r="B1079" s="452" t="s">
        <v>874</v>
      </c>
      <c r="C1079" s="435"/>
      <c r="D1079" s="435">
        <v>0</v>
      </c>
      <c r="E1079" s="435">
        <v>0</v>
      </c>
      <c r="F1079" s="433" t="e">
        <f t="shared" si="32"/>
        <v>#DIV/0!</v>
      </c>
      <c r="G1079" s="433" t="e">
        <f t="shared" si="33"/>
        <v>#DIV/0!</v>
      </c>
      <c r="I1079" s="439"/>
    </row>
    <row r="1080" spans="1:9" ht="13.5">
      <c r="A1080" s="430">
        <v>220</v>
      </c>
      <c r="B1080" s="452" t="s">
        <v>875</v>
      </c>
      <c r="C1080" s="442">
        <v>249453</v>
      </c>
      <c r="D1080" s="442">
        <v>322059</v>
      </c>
      <c r="E1080" s="442">
        <v>325073</v>
      </c>
      <c r="F1080" s="433">
        <f t="shared" si="32"/>
        <v>1.3031432774911507</v>
      </c>
      <c r="G1080" s="433">
        <f t="shared" si="33"/>
        <v>1.0093585336848216</v>
      </c>
      <c r="I1080" s="439"/>
    </row>
    <row r="1081" spans="1:9" ht="13.5">
      <c r="A1081" s="430">
        <v>22001</v>
      </c>
      <c r="B1081" s="452" t="s">
        <v>876</v>
      </c>
      <c r="C1081" s="442">
        <v>212218</v>
      </c>
      <c r="D1081" s="442">
        <v>273319</v>
      </c>
      <c r="E1081" s="442">
        <v>193808</v>
      </c>
      <c r="F1081" s="433">
        <f t="shared" si="32"/>
        <v>0.9132495829759963</v>
      </c>
      <c r="G1081" s="433">
        <f t="shared" si="33"/>
        <v>0.7090908425685737</v>
      </c>
      <c r="I1081" s="439"/>
    </row>
    <row r="1082" spans="1:9" ht="13.5">
      <c r="A1082" s="430">
        <v>2200101</v>
      </c>
      <c r="B1082" s="452" t="s">
        <v>64</v>
      </c>
      <c r="C1082" s="436">
        <v>72028</v>
      </c>
      <c r="D1082" s="436">
        <v>79649</v>
      </c>
      <c r="E1082" s="436">
        <v>71461</v>
      </c>
      <c r="F1082" s="433">
        <f t="shared" si="32"/>
        <v>0.9921280613094907</v>
      </c>
      <c r="G1082" s="433">
        <f t="shared" si="33"/>
        <v>0.8971989604389258</v>
      </c>
      <c r="I1082" s="439"/>
    </row>
    <row r="1083" spans="1:9" ht="13.5">
      <c r="A1083" s="430">
        <v>2200102</v>
      </c>
      <c r="B1083" s="452" t="s">
        <v>65</v>
      </c>
      <c r="C1083" s="436">
        <v>4083</v>
      </c>
      <c r="D1083" s="436">
        <v>5392</v>
      </c>
      <c r="E1083" s="436">
        <v>4172</v>
      </c>
      <c r="F1083" s="433">
        <f t="shared" si="32"/>
        <v>1.0217976977712466</v>
      </c>
      <c r="G1083" s="433">
        <f t="shared" si="33"/>
        <v>0.7737388724035609</v>
      </c>
      <c r="I1083" s="439"/>
    </row>
    <row r="1084" spans="1:9" ht="13.5">
      <c r="A1084" s="430">
        <v>2200103</v>
      </c>
      <c r="B1084" s="452" t="s">
        <v>66</v>
      </c>
      <c r="C1084" s="436">
        <v>550</v>
      </c>
      <c r="D1084" s="436">
        <v>597</v>
      </c>
      <c r="E1084" s="436">
        <v>531</v>
      </c>
      <c r="F1084" s="433">
        <f t="shared" si="32"/>
        <v>0.9654545454545455</v>
      </c>
      <c r="G1084" s="433">
        <f t="shared" si="33"/>
        <v>0.8894472361809045</v>
      </c>
      <c r="I1084" s="439"/>
    </row>
    <row r="1085" spans="1:9" ht="13.5">
      <c r="A1085" s="430">
        <v>2200104</v>
      </c>
      <c r="B1085" s="452" t="s">
        <v>877</v>
      </c>
      <c r="C1085" s="436">
        <v>10533</v>
      </c>
      <c r="D1085" s="436">
        <v>15274</v>
      </c>
      <c r="E1085" s="436">
        <v>10952</v>
      </c>
      <c r="F1085" s="433">
        <f t="shared" si="32"/>
        <v>1.0397797398651856</v>
      </c>
      <c r="G1085" s="433">
        <f t="shared" si="33"/>
        <v>0.7170354851381433</v>
      </c>
      <c r="I1085" s="439"/>
    </row>
    <row r="1086" spans="1:9" ht="13.5">
      <c r="A1086" s="430">
        <v>2200106</v>
      </c>
      <c r="B1086" s="452" t="s">
        <v>878</v>
      </c>
      <c r="C1086" s="436">
        <v>5967</v>
      </c>
      <c r="D1086" s="436">
        <v>5953</v>
      </c>
      <c r="E1086" s="436">
        <v>9491</v>
      </c>
      <c r="F1086" s="433">
        <f t="shared" si="32"/>
        <v>1.5905815317580023</v>
      </c>
      <c r="G1086" s="433">
        <f t="shared" si="33"/>
        <v>1.5943221904921887</v>
      </c>
      <c r="I1086" s="439"/>
    </row>
    <row r="1087" spans="1:9" ht="13.5">
      <c r="A1087" s="430">
        <v>2200107</v>
      </c>
      <c r="B1087" s="452" t="s">
        <v>879</v>
      </c>
      <c r="C1087" s="436">
        <v>2520</v>
      </c>
      <c r="D1087" s="436">
        <v>2510</v>
      </c>
      <c r="E1087" s="436">
        <v>2200</v>
      </c>
      <c r="F1087" s="433">
        <f t="shared" si="32"/>
        <v>0.873015873015873</v>
      </c>
      <c r="G1087" s="433">
        <f t="shared" si="33"/>
        <v>0.8764940239043825</v>
      </c>
      <c r="I1087" s="439"/>
    </row>
    <row r="1088" spans="1:9" ht="13.5">
      <c r="A1088" s="430">
        <v>2200108</v>
      </c>
      <c r="B1088" s="452" t="s">
        <v>880</v>
      </c>
      <c r="C1088" s="436">
        <v>1505</v>
      </c>
      <c r="D1088" s="436">
        <v>484</v>
      </c>
      <c r="E1088" s="436">
        <v>540</v>
      </c>
      <c r="F1088" s="433">
        <f t="shared" si="32"/>
        <v>0.3588039867109635</v>
      </c>
      <c r="G1088" s="433">
        <f t="shared" si="33"/>
        <v>1.115702479338843</v>
      </c>
      <c r="I1088" s="439"/>
    </row>
    <row r="1089" spans="1:9" ht="13.5">
      <c r="A1089" s="430">
        <v>2200109</v>
      </c>
      <c r="B1089" s="452" t="s">
        <v>881</v>
      </c>
      <c r="C1089" s="436">
        <v>3748</v>
      </c>
      <c r="D1089" s="436">
        <v>4476</v>
      </c>
      <c r="E1089" s="436">
        <v>3859</v>
      </c>
      <c r="F1089" s="433">
        <f t="shared" si="32"/>
        <v>1.029615795090715</v>
      </c>
      <c r="G1089" s="433">
        <f t="shared" si="33"/>
        <v>0.862153708668454</v>
      </c>
      <c r="I1089" s="439"/>
    </row>
    <row r="1090" spans="1:9" ht="13.5">
      <c r="A1090" s="430">
        <v>2200112</v>
      </c>
      <c r="B1090" s="452" t="s">
        <v>882</v>
      </c>
      <c r="C1090" s="436">
        <v>11604</v>
      </c>
      <c r="D1090" s="436">
        <v>8661</v>
      </c>
      <c r="E1090" s="436">
        <v>13943</v>
      </c>
      <c r="F1090" s="433">
        <f t="shared" si="32"/>
        <v>1.2015684246811444</v>
      </c>
      <c r="G1090" s="433">
        <f t="shared" si="33"/>
        <v>1.6098602932686756</v>
      </c>
      <c r="I1090" s="439"/>
    </row>
    <row r="1091" spans="1:9" ht="13.5">
      <c r="A1091" s="430">
        <v>2200113</v>
      </c>
      <c r="B1091" s="452" t="s">
        <v>883</v>
      </c>
      <c r="C1091" s="436">
        <v>6908</v>
      </c>
      <c r="D1091" s="436">
        <v>12251</v>
      </c>
      <c r="E1091" s="436">
        <v>4793</v>
      </c>
      <c r="F1091" s="433">
        <f t="shared" si="32"/>
        <v>0.6938332368268674</v>
      </c>
      <c r="G1091" s="433">
        <f t="shared" si="33"/>
        <v>0.3912333687045955</v>
      </c>
      <c r="I1091" s="439"/>
    </row>
    <row r="1092" spans="1:9" ht="13.5">
      <c r="A1092" s="430">
        <v>2200114</v>
      </c>
      <c r="B1092" s="452" t="s">
        <v>884</v>
      </c>
      <c r="C1092" s="436">
        <v>15728</v>
      </c>
      <c r="D1092" s="436">
        <v>16461</v>
      </c>
      <c r="E1092" s="436">
        <v>1214</v>
      </c>
      <c r="F1092" s="433">
        <f t="shared" si="32"/>
        <v>0.07718718209562564</v>
      </c>
      <c r="G1092" s="433">
        <f t="shared" si="33"/>
        <v>0.07375007593706336</v>
      </c>
      <c r="I1092" s="439"/>
    </row>
    <row r="1093" spans="1:9" ht="13.5">
      <c r="A1093" s="430">
        <v>2200115</v>
      </c>
      <c r="B1093" s="452" t="s">
        <v>885</v>
      </c>
      <c r="C1093" s="436">
        <v>0</v>
      </c>
      <c r="D1093" s="436">
        <v>0</v>
      </c>
      <c r="E1093" s="436">
        <v>0</v>
      </c>
      <c r="F1093" s="433" t="e">
        <f t="shared" si="32"/>
        <v>#DIV/0!</v>
      </c>
      <c r="G1093" s="433" t="e">
        <f t="shared" si="33"/>
        <v>#DIV/0!</v>
      </c>
      <c r="I1093" s="439"/>
    </row>
    <row r="1094" spans="1:9" ht="13.5">
      <c r="A1094" s="430">
        <v>2200116</v>
      </c>
      <c r="B1094" s="452" t="s">
        <v>886</v>
      </c>
      <c r="C1094" s="436">
        <v>0</v>
      </c>
      <c r="D1094" s="436">
        <v>0</v>
      </c>
      <c r="E1094" s="436">
        <v>0</v>
      </c>
      <c r="F1094" s="433" t="e">
        <f t="shared" si="32"/>
        <v>#DIV/0!</v>
      </c>
      <c r="G1094" s="433" t="e">
        <f t="shared" si="33"/>
        <v>#DIV/0!</v>
      </c>
      <c r="I1094" s="439"/>
    </row>
    <row r="1095" spans="1:9" ht="13.5">
      <c r="A1095" s="430">
        <v>2200119</v>
      </c>
      <c r="B1095" s="452" t="s">
        <v>887</v>
      </c>
      <c r="C1095" s="436">
        <v>0</v>
      </c>
      <c r="D1095" s="436">
        <v>0</v>
      </c>
      <c r="E1095" s="436">
        <v>0</v>
      </c>
      <c r="F1095" s="433" t="e">
        <f aca="true" t="shared" si="34" ref="F1095:F1158">E1095/C1095</f>
        <v>#DIV/0!</v>
      </c>
      <c r="G1095" s="433" t="e">
        <f aca="true" t="shared" si="35" ref="G1095:G1158">E1095/D1095</f>
        <v>#DIV/0!</v>
      </c>
      <c r="I1095" s="439"/>
    </row>
    <row r="1096" spans="1:9" ht="13.5">
      <c r="A1096" s="430">
        <v>2200120</v>
      </c>
      <c r="B1096" s="452" t="s">
        <v>888</v>
      </c>
      <c r="C1096" s="436">
        <v>0</v>
      </c>
      <c r="D1096" s="436">
        <v>0</v>
      </c>
      <c r="E1096" s="436">
        <v>0</v>
      </c>
      <c r="F1096" s="433" t="e">
        <f t="shared" si="34"/>
        <v>#DIV/0!</v>
      </c>
      <c r="G1096" s="433" t="e">
        <f t="shared" si="35"/>
        <v>#DIV/0!</v>
      </c>
      <c r="I1096" s="439"/>
    </row>
    <row r="1097" spans="1:9" ht="13.5">
      <c r="A1097" s="430">
        <v>2200121</v>
      </c>
      <c r="B1097" s="452" t="s">
        <v>889</v>
      </c>
      <c r="C1097" s="436">
        <v>0</v>
      </c>
      <c r="D1097" s="436">
        <v>0</v>
      </c>
      <c r="E1097" s="436">
        <v>0</v>
      </c>
      <c r="F1097" s="433" t="e">
        <f t="shared" si="34"/>
        <v>#DIV/0!</v>
      </c>
      <c r="G1097" s="433" t="e">
        <f t="shared" si="35"/>
        <v>#DIV/0!</v>
      </c>
      <c r="I1097" s="439"/>
    </row>
    <row r="1098" spans="1:9" ht="13.5">
      <c r="A1098" s="430">
        <v>2200122</v>
      </c>
      <c r="B1098" s="452" t="s">
        <v>890</v>
      </c>
      <c r="C1098" s="436">
        <v>0</v>
      </c>
      <c r="D1098" s="436">
        <v>0</v>
      </c>
      <c r="E1098" s="436">
        <v>87</v>
      </c>
      <c r="F1098" s="433" t="e">
        <f t="shared" si="34"/>
        <v>#DIV/0!</v>
      </c>
      <c r="G1098" s="433" t="e">
        <f t="shared" si="35"/>
        <v>#DIV/0!</v>
      </c>
      <c r="I1098" s="439"/>
    </row>
    <row r="1099" spans="1:9" ht="13.5">
      <c r="A1099" s="430">
        <v>2200123</v>
      </c>
      <c r="B1099" s="452" t="s">
        <v>891</v>
      </c>
      <c r="C1099" s="436">
        <v>0</v>
      </c>
      <c r="D1099" s="436">
        <v>0</v>
      </c>
      <c r="E1099" s="436">
        <v>0</v>
      </c>
      <c r="F1099" s="433" t="e">
        <f t="shared" si="34"/>
        <v>#DIV/0!</v>
      </c>
      <c r="G1099" s="433" t="e">
        <f t="shared" si="35"/>
        <v>#DIV/0!</v>
      </c>
      <c r="I1099" s="439"/>
    </row>
    <row r="1100" spans="1:9" ht="13.5">
      <c r="A1100" s="430">
        <v>2200124</v>
      </c>
      <c r="B1100" s="452" t="s">
        <v>892</v>
      </c>
      <c r="C1100" s="436">
        <v>0</v>
      </c>
      <c r="D1100" s="436">
        <v>0</v>
      </c>
      <c r="E1100" s="436">
        <v>0</v>
      </c>
      <c r="F1100" s="433" t="e">
        <f t="shared" si="34"/>
        <v>#DIV/0!</v>
      </c>
      <c r="G1100" s="433" t="e">
        <f t="shared" si="35"/>
        <v>#DIV/0!</v>
      </c>
      <c r="I1100" s="439"/>
    </row>
    <row r="1101" spans="1:9" ht="13.5">
      <c r="A1101" s="430">
        <v>2200125</v>
      </c>
      <c r="B1101" s="452" t="s">
        <v>893</v>
      </c>
      <c r="C1101" s="436">
        <v>0</v>
      </c>
      <c r="D1101" s="436">
        <v>0</v>
      </c>
      <c r="E1101" s="436">
        <v>0</v>
      </c>
      <c r="F1101" s="433" t="e">
        <f t="shared" si="34"/>
        <v>#DIV/0!</v>
      </c>
      <c r="G1101" s="433" t="e">
        <f t="shared" si="35"/>
        <v>#DIV/0!</v>
      </c>
      <c r="I1101" s="439"/>
    </row>
    <row r="1102" spans="1:9" ht="13.5">
      <c r="A1102" s="430">
        <v>2200126</v>
      </c>
      <c r="B1102" s="452" t="s">
        <v>894</v>
      </c>
      <c r="C1102" s="436">
        <v>0</v>
      </c>
      <c r="D1102" s="436">
        <v>0</v>
      </c>
      <c r="E1102" s="436">
        <v>0</v>
      </c>
      <c r="F1102" s="433" t="e">
        <f t="shared" si="34"/>
        <v>#DIV/0!</v>
      </c>
      <c r="G1102" s="433" t="e">
        <f t="shared" si="35"/>
        <v>#DIV/0!</v>
      </c>
      <c r="I1102" s="439"/>
    </row>
    <row r="1103" spans="1:9" ht="13.5">
      <c r="A1103" s="430">
        <v>2200127</v>
      </c>
      <c r="B1103" s="452" t="s">
        <v>895</v>
      </c>
      <c r="C1103" s="436">
        <v>0</v>
      </c>
      <c r="D1103" s="436">
        <v>0</v>
      </c>
      <c r="E1103" s="436">
        <v>0</v>
      </c>
      <c r="F1103" s="433" t="e">
        <f t="shared" si="34"/>
        <v>#DIV/0!</v>
      </c>
      <c r="G1103" s="433" t="e">
        <f t="shared" si="35"/>
        <v>#DIV/0!</v>
      </c>
      <c r="I1103" s="439"/>
    </row>
    <row r="1104" spans="1:9" ht="13.5">
      <c r="A1104" s="430">
        <v>2200128</v>
      </c>
      <c r="B1104" s="452" t="s">
        <v>896</v>
      </c>
      <c r="C1104" s="436">
        <v>0</v>
      </c>
      <c r="D1104" s="436">
        <v>0</v>
      </c>
      <c r="E1104" s="436">
        <v>0</v>
      </c>
      <c r="F1104" s="433" t="e">
        <f t="shared" si="34"/>
        <v>#DIV/0!</v>
      </c>
      <c r="G1104" s="433" t="e">
        <f t="shared" si="35"/>
        <v>#DIV/0!</v>
      </c>
      <c r="I1104" s="439"/>
    </row>
    <row r="1105" spans="1:9" ht="13.5">
      <c r="A1105" s="430">
        <v>2200129</v>
      </c>
      <c r="B1105" s="452" t="s">
        <v>897</v>
      </c>
      <c r="C1105" s="436">
        <v>315</v>
      </c>
      <c r="D1105" s="436">
        <v>272</v>
      </c>
      <c r="E1105" s="436">
        <v>357</v>
      </c>
      <c r="F1105" s="433">
        <f t="shared" si="34"/>
        <v>1.1333333333333333</v>
      </c>
      <c r="G1105" s="433">
        <f t="shared" si="35"/>
        <v>1.3125</v>
      </c>
      <c r="I1105" s="439"/>
    </row>
    <row r="1106" spans="1:9" ht="13.5">
      <c r="A1106" s="430">
        <v>2200150</v>
      </c>
      <c r="B1106" s="452" t="s">
        <v>73</v>
      </c>
      <c r="C1106" s="436">
        <v>35699</v>
      </c>
      <c r="D1106" s="436">
        <v>43685</v>
      </c>
      <c r="E1106" s="436">
        <v>38978</v>
      </c>
      <c r="F1106" s="433">
        <f t="shared" si="34"/>
        <v>1.0918513123616909</v>
      </c>
      <c r="G1106" s="433">
        <f t="shared" si="35"/>
        <v>0.8922513448552135</v>
      </c>
      <c r="I1106" s="439"/>
    </row>
    <row r="1107" spans="1:9" ht="13.5">
      <c r="A1107" s="430">
        <v>2200199</v>
      </c>
      <c r="B1107" s="452" t="s">
        <v>898</v>
      </c>
      <c r="C1107" s="436">
        <v>41030</v>
      </c>
      <c r="D1107" s="436">
        <v>77654</v>
      </c>
      <c r="E1107" s="436">
        <v>31230</v>
      </c>
      <c r="F1107" s="433">
        <f t="shared" si="34"/>
        <v>0.7611503777723617</v>
      </c>
      <c r="G1107" s="433">
        <f t="shared" si="35"/>
        <v>0.4021685940196255</v>
      </c>
      <c r="I1107" s="439"/>
    </row>
    <row r="1108" spans="1:9" ht="13.5">
      <c r="A1108" s="430">
        <v>22005</v>
      </c>
      <c r="B1108" s="452" t="s">
        <v>899</v>
      </c>
      <c r="C1108" s="442">
        <v>11992</v>
      </c>
      <c r="D1108" s="442">
        <v>18042</v>
      </c>
      <c r="E1108" s="442">
        <v>10829</v>
      </c>
      <c r="F1108" s="433">
        <f t="shared" si="34"/>
        <v>0.9030186791194129</v>
      </c>
      <c r="G1108" s="433">
        <f t="shared" si="35"/>
        <v>0.6002106196652256</v>
      </c>
      <c r="I1108" s="439"/>
    </row>
    <row r="1109" spans="1:9" ht="13.5">
      <c r="A1109" s="430">
        <v>2200501</v>
      </c>
      <c r="B1109" s="452" t="s">
        <v>64</v>
      </c>
      <c r="C1109" s="436">
        <v>559</v>
      </c>
      <c r="D1109" s="436">
        <v>919</v>
      </c>
      <c r="E1109" s="436">
        <v>513</v>
      </c>
      <c r="F1109" s="433">
        <f t="shared" si="34"/>
        <v>0.9177101967799642</v>
      </c>
      <c r="G1109" s="433">
        <f t="shared" si="35"/>
        <v>0.558215451577802</v>
      </c>
      <c r="I1109" s="439"/>
    </row>
    <row r="1110" spans="1:9" ht="13.5">
      <c r="A1110" s="430">
        <v>2200502</v>
      </c>
      <c r="B1110" s="452" t="s">
        <v>65</v>
      </c>
      <c r="C1110" s="436">
        <v>94</v>
      </c>
      <c r="D1110" s="436">
        <v>118</v>
      </c>
      <c r="E1110" s="436">
        <v>94</v>
      </c>
      <c r="F1110" s="433">
        <f t="shared" si="34"/>
        <v>1</v>
      </c>
      <c r="G1110" s="433">
        <f t="shared" si="35"/>
        <v>0.7966101694915254</v>
      </c>
      <c r="I1110" s="439"/>
    </row>
    <row r="1111" spans="1:9" ht="13.5">
      <c r="A1111" s="430">
        <v>2200503</v>
      </c>
      <c r="B1111" s="452" t="s">
        <v>66</v>
      </c>
      <c r="C1111" s="436">
        <v>0</v>
      </c>
      <c r="D1111" s="436">
        <v>0</v>
      </c>
      <c r="E1111" s="436">
        <v>0</v>
      </c>
      <c r="F1111" s="433" t="e">
        <f t="shared" si="34"/>
        <v>#DIV/0!</v>
      </c>
      <c r="G1111" s="433" t="e">
        <f t="shared" si="35"/>
        <v>#DIV/0!</v>
      </c>
      <c r="I1111" s="439"/>
    </row>
    <row r="1112" spans="1:9" ht="13.5">
      <c r="A1112" s="430">
        <v>2200504</v>
      </c>
      <c r="B1112" s="452" t="s">
        <v>900</v>
      </c>
      <c r="C1112" s="436">
        <v>2713</v>
      </c>
      <c r="D1112" s="436">
        <v>2985</v>
      </c>
      <c r="E1112" s="436">
        <v>2323</v>
      </c>
      <c r="F1112" s="433">
        <f t="shared" si="34"/>
        <v>0.8562476962771839</v>
      </c>
      <c r="G1112" s="433">
        <f t="shared" si="35"/>
        <v>0.7782244556113903</v>
      </c>
      <c r="I1112" s="439"/>
    </row>
    <row r="1113" spans="1:9" ht="13.5">
      <c r="A1113" s="430">
        <v>2200506</v>
      </c>
      <c r="B1113" s="452" t="s">
        <v>901</v>
      </c>
      <c r="C1113" s="436">
        <v>0</v>
      </c>
      <c r="D1113" s="436">
        <v>30</v>
      </c>
      <c r="E1113" s="436">
        <v>0</v>
      </c>
      <c r="F1113" s="433" t="e">
        <f t="shared" si="34"/>
        <v>#DIV/0!</v>
      </c>
      <c r="G1113" s="433">
        <f t="shared" si="35"/>
        <v>0</v>
      </c>
      <c r="I1113" s="439"/>
    </row>
    <row r="1114" spans="1:9" ht="13.5">
      <c r="A1114" s="430">
        <v>2200507</v>
      </c>
      <c r="B1114" s="452" t="s">
        <v>902</v>
      </c>
      <c r="C1114" s="436">
        <v>0</v>
      </c>
      <c r="D1114" s="436">
        <v>0</v>
      </c>
      <c r="E1114" s="436">
        <v>0</v>
      </c>
      <c r="F1114" s="433" t="e">
        <f t="shared" si="34"/>
        <v>#DIV/0!</v>
      </c>
      <c r="G1114" s="433" t="e">
        <f t="shared" si="35"/>
        <v>#DIV/0!</v>
      </c>
      <c r="I1114" s="439"/>
    </row>
    <row r="1115" spans="1:9" ht="13.5">
      <c r="A1115" s="430">
        <v>2200508</v>
      </c>
      <c r="B1115" s="452" t="s">
        <v>903</v>
      </c>
      <c r="C1115" s="436">
        <v>70</v>
      </c>
      <c r="D1115" s="436">
        <v>101</v>
      </c>
      <c r="E1115" s="436">
        <v>87</v>
      </c>
      <c r="F1115" s="433">
        <f t="shared" si="34"/>
        <v>1.2428571428571429</v>
      </c>
      <c r="G1115" s="433">
        <f t="shared" si="35"/>
        <v>0.8613861386138614</v>
      </c>
      <c r="I1115" s="439"/>
    </row>
    <row r="1116" spans="1:9" ht="13.5">
      <c r="A1116" s="430">
        <v>2200509</v>
      </c>
      <c r="B1116" s="452" t="s">
        <v>904</v>
      </c>
      <c r="C1116" s="436">
        <v>6318</v>
      </c>
      <c r="D1116" s="436">
        <v>10468</v>
      </c>
      <c r="E1116" s="436">
        <v>5748</v>
      </c>
      <c r="F1116" s="433">
        <f t="shared" si="34"/>
        <v>0.9097815764482431</v>
      </c>
      <c r="G1116" s="433">
        <f t="shared" si="35"/>
        <v>0.5491020252197172</v>
      </c>
      <c r="I1116" s="439"/>
    </row>
    <row r="1117" spans="1:9" ht="13.5">
      <c r="A1117" s="430">
        <v>2200510</v>
      </c>
      <c r="B1117" s="452" t="s">
        <v>905</v>
      </c>
      <c r="C1117" s="436">
        <v>0</v>
      </c>
      <c r="D1117" s="436">
        <v>96</v>
      </c>
      <c r="E1117" s="436">
        <v>2</v>
      </c>
      <c r="F1117" s="433" t="e">
        <f t="shared" si="34"/>
        <v>#DIV/0!</v>
      </c>
      <c r="G1117" s="433">
        <f t="shared" si="35"/>
        <v>0.020833333333333332</v>
      </c>
      <c r="I1117" s="439"/>
    </row>
    <row r="1118" spans="1:9" ht="13.5">
      <c r="A1118" s="430">
        <v>2200511</v>
      </c>
      <c r="B1118" s="452" t="s">
        <v>906</v>
      </c>
      <c r="C1118" s="436">
        <v>200</v>
      </c>
      <c r="D1118" s="436">
        <v>311</v>
      </c>
      <c r="E1118" s="436">
        <v>0</v>
      </c>
      <c r="F1118" s="433">
        <f t="shared" si="34"/>
        <v>0</v>
      </c>
      <c r="G1118" s="433">
        <f t="shared" si="35"/>
        <v>0</v>
      </c>
      <c r="I1118" s="439"/>
    </row>
    <row r="1119" spans="1:9" ht="13.5">
      <c r="A1119" s="430">
        <v>2200512</v>
      </c>
      <c r="B1119" s="452" t="s">
        <v>907</v>
      </c>
      <c r="C1119" s="436">
        <v>0</v>
      </c>
      <c r="D1119" s="436">
        <v>0</v>
      </c>
      <c r="E1119" s="436">
        <v>0</v>
      </c>
      <c r="F1119" s="433" t="e">
        <f t="shared" si="34"/>
        <v>#DIV/0!</v>
      </c>
      <c r="G1119" s="433" t="e">
        <f t="shared" si="35"/>
        <v>#DIV/0!</v>
      </c>
      <c r="I1119" s="439"/>
    </row>
    <row r="1120" spans="1:9" ht="13.5">
      <c r="A1120" s="430">
        <v>2200513</v>
      </c>
      <c r="B1120" s="452" t="s">
        <v>908</v>
      </c>
      <c r="C1120" s="436">
        <v>0</v>
      </c>
      <c r="D1120" s="436">
        <v>0</v>
      </c>
      <c r="E1120" s="436">
        <v>0</v>
      </c>
      <c r="F1120" s="433" t="e">
        <f t="shared" si="34"/>
        <v>#DIV/0!</v>
      </c>
      <c r="G1120" s="433" t="e">
        <f t="shared" si="35"/>
        <v>#DIV/0!</v>
      </c>
      <c r="I1120" s="439"/>
    </row>
    <row r="1121" spans="1:9" ht="13.5">
      <c r="A1121" s="430">
        <v>2200514</v>
      </c>
      <c r="B1121" s="452" t="s">
        <v>909</v>
      </c>
      <c r="C1121" s="436">
        <v>0</v>
      </c>
      <c r="D1121" s="436">
        <v>0</v>
      </c>
      <c r="E1121" s="436">
        <v>0</v>
      </c>
      <c r="F1121" s="433" t="e">
        <f t="shared" si="34"/>
        <v>#DIV/0!</v>
      </c>
      <c r="G1121" s="433" t="e">
        <f t="shared" si="35"/>
        <v>#DIV/0!</v>
      </c>
      <c r="I1121" s="439"/>
    </row>
    <row r="1122" spans="1:9" ht="13.5">
      <c r="A1122" s="430">
        <v>2200599</v>
      </c>
      <c r="B1122" s="452" t="s">
        <v>910</v>
      </c>
      <c r="C1122" s="436">
        <v>2038</v>
      </c>
      <c r="D1122" s="436">
        <v>3014</v>
      </c>
      <c r="E1122" s="436">
        <v>2062</v>
      </c>
      <c r="F1122" s="433">
        <f t="shared" si="34"/>
        <v>1.0117762512266928</v>
      </c>
      <c r="G1122" s="433">
        <f t="shared" si="35"/>
        <v>0.6841406768414068</v>
      </c>
      <c r="I1122" s="439"/>
    </row>
    <row r="1123" spans="1:9" ht="13.5">
      <c r="A1123" s="430">
        <v>22099</v>
      </c>
      <c r="B1123" s="452" t="s">
        <v>911</v>
      </c>
      <c r="C1123" s="436">
        <v>25243</v>
      </c>
      <c r="D1123" s="436">
        <v>30698</v>
      </c>
      <c r="E1123" s="436">
        <v>120436</v>
      </c>
      <c r="F1123" s="433">
        <f t="shared" si="34"/>
        <v>4.7710652458107194</v>
      </c>
      <c r="G1123" s="433">
        <f t="shared" si="35"/>
        <v>3.9232523291419636</v>
      </c>
      <c r="I1123" s="439"/>
    </row>
    <row r="1124" spans="1:9" ht="13.5">
      <c r="A1124" s="430">
        <v>221</v>
      </c>
      <c r="B1124" s="452" t="s">
        <v>912</v>
      </c>
      <c r="C1124" s="442">
        <v>905761</v>
      </c>
      <c r="D1124" s="442">
        <v>1363610</v>
      </c>
      <c r="E1124" s="442">
        <v>1295695</v>
      </c>
      <c r="F1124" s="433">
        <f t="shared" si="34"/>
        <v>1.4305042941791488</v>
      </c>
      <c r="G1124" s="433">
        <f t="shared" si="35"/>
        <v>0.9501947037642727</v>
      </c>
      <c r="I1124" s="439"/>
    </row>
    <row r="1125" spans="1:9" ht="13.5">
      <c r="A1125" s="430">
        <v>22101</v>
      </c>
      <c r="B1125" s="452" t="s">
        <v>913</v>
      </c>
      <c r="C1125" s="442">
        <v>484100</v>
      </c>
      <c r="D1125" s="442">
        <v>965035</v>
      </c>
      <c r="E1125" s="442">
        <v>816577</v>
      </c>
      <c r="F1125" s="433">
        <f t="shared" si="34"/>
        <v>1.6867940508159471</v>
      </c>
      <c r="G1125" s="433">
        <f t="shared" si="35"/>
        <v>0.8461630925303227</v>
      </c>
      <c r="I1125" s="439"/>
    </row>
    <row r="1126" spans="1:9" ht="13.5">
      <c r="A1126" s="430">
        <v>2210101</v>
      </c>
      <c r="B1126" s="452" t="s">
        <v>914</v>
      </c>
      <c r="C1126" s="436">
        <v>1310</v>
      </c>
      <c r="D1126" s="436">
        <v>88</v>
      </c>
      <c r="E1126" s="436">
        <v>21807</v>
      </c>
      <c r="F1126" s="433">
        <f t="shared" si="34"/>
        <v>16.646564885496183</v>
      </c>
      <c r="G1126" s="433">
        <f t="shared" si="35"/>
        <v>247.8068181818182</v>
      </c>
      <c r="I1126" s="439"/>
    </row>
    <row r="1127" spans="1:9" ht="13.5">
      <c r="A1127" s="430">
        <v>2210102</v>
      </c>
      <c r="B1127" s="452" t="s">
        <v>915</v>
      </c>
      <c r="C1127" s="436">
        <v>0</v>
      </c>
      <c r="D1127" s="436">
        <v>0</v>
      </c>
      <c r="E1127" s="436">
        <v>0</v>
      </c>
      <c r="F1127" s="433" t="e">
        <f t="shared" si="34"/>
        <v>#DIV/0!</v>
      </c>
      <c r="G1127" s="433" t="e">
        <f t="shared" si="35"/>
        <v>#DIV/0!</v>
      </c>
      <c r="I1127" s="439"/>
    </row>
    <row r="1128" spans="1:9" ht="13.5">
      <c r="A1128" s="430">
        <v>2210103</v>
      </c>
      <c r="B1128" s="452" t="s">
        <v>916</v>
      </c>
      <c r="C1128" s="436">
        <v>105943</v>
      </c>
      <c r="D1128" s="436">
        <v>310472</v>
      </c>
      <c r="E1128" s="436">
        <v>465177</v>
      </c>
      <c r="F1128" s="433">
        <f t="shared" si="34"/>
        <v>4.390823367282406</v>
      </c>
      <c r="G1128" s="433">
        <f t="shared" si="35"/>
        <v>1.4982897008425882</v>
      </c>
      <c r="I1128" s="439"/>
    </row>
    <row r="1129" spans="1:9" ht="13.5">
      <c r="A1129" s="430">
        <v>2210104</v>
      </c>
      <c r="B1129" s="452" t="s">
        <v>917</v>
      </c>
      <c r="C1129" s="436">
        <v>1183</v>
      </c>
      <c r="D1129" s="436">
        <v>1588</v>
      </c>
      <c r="E1129" s="436">
        <v>200</v>
      </c>
      <c r="F1129" s="433">
        <f t="shared" si="34"/>
        <v>0.16906170752324598</v>
      </c>
      <c r="G1129" s="433">
        <f t="shared" si="35"/>
        <v>0.12594458438287154</v>
      </c>
      <c r="I1129" s="439"/>
    </row>
    <row r="1130" spans="1:9" ht="13.5">
      <c r="A1130" s="430">
        <v>2210105</v>
      </c>
      <c r="B1130" s="452" t="s">
        <v>918</v>
      </c>
      <c r="C1130" s="436">
        <v>67919</v>
      </c>
      <c r="D1130" s="436">
        <v>62565</v>
      </c>
      <c r="E1130" s="436">
        <v>12227</v>
      </c>
      <c r="F1130" s="433">
        <f t="shared" si="34"/>
        <v>0.1800232630044612</v>
      </c>
      <c r="G1130" s="433">
        <f t="shared" si="35"/>
        <v>0.19542875409574043</v>
      </c>
      <c r="I1130" s="439"/>
    </row>
    <row r="1131" spans="1:9" ht="13.5">
      <c r="A1131" s="430">
        <v>2210106</v>
      </c>
      <c r="B1131" s="452" t="s">
        <v>919</v>
      </c>
      <c r="C1131" s="436">
        <v>15401</v>
      </c>
      <c r="D1131" s="436">
        <v>92364</v>
      </c>
      <c r="E1131" s="436">
        <v>20903</v>
      </c>
      <c r="F1131" s="433">
        <f t="shared" si="34"/>
        <v>1.3572495292513473</v>
      </c>
      <c r="G1131" s="433">
        <f t="shared" si="35"/>
        <v>0.2263111168853666</v>
      </c>
      <c r="I1131" s="439"/>
    </row>
    <row r="1132" spans="1:9" ht="13.5">
      <c r="A1132" s="430">
        <v>2210107</v>
      </c>
      <c r="B1132" s="452" t="s">
        <v>920</v>
      </c>
      <c r="C1132" s="436">
        <v>21346</v>
      </c>
      <c r="D1132" s="436">
        <v>534</v>
      </c>
      <c r="E1132" s="436">
        <v>828</v>
      </c>
      <c r="F1132" s="433">
        <f t="shared" si="34"/>
        <v>0.03878946875292795</v>
      </c>
      <c r="G1132" s="433">
        <f t="shared" si="35"/>
        <v>1.550561797752809</v>
      </c>
      <c r="I1132" s="439"/>
    </row>
    <row r="1133" spans="1:9" ht="13.5">
      <c r="A1133" s="430">
        <v>2210108</v>
      </c>
      <c r="B1133" s="452" t="s">
        <v>921</v>
      </c>
      <c r="C1133" s="436">
        <v>66368</v>
      </c>
      <c r="D1133" s="436">
        <v>99313</v>
      </c>
      <c r="E1133" s="436">
        <v>54282</v>
      </c>
      <c r="F1133" s="433">
        <f t="shared" si="34"/>
        <v>0.8178941658630665</v>
      </c>
      <c r="G1133" s="433">
        <f t="shared" si="35"/>
        <v>0.5465749700442036</v>
      </c>
      <c r="I1133" s="439"/>
    </row>
    <row r="1134" spans="1:9" ht="13.5">
      <c r="A1134" s="430">
        <v>2210109</v>
      </c>
      <c r="B1134" s="452" t="s">
        <v>922</v>
      </c>
      <c r="C1134" s="436">
        <v>0</v>
      </c>
      <c r="D1134" s="436">
        <v>50</v>
      </c>
      <c r="E1134" s="436">
        <v>59</v>
      </c>
      <c r="F1134" s="433" t="e">
        <f t="shared" si="34"/>
        <v>#DIV/0!</v>
      </c>
      <c r="G1134" s="433">
        <f t="shared" si="35"/>
        <v>1.18</v>
      </c>
      <c r="I1134" s="439"/>
    </row>
    <row r="1135" spans="1:9" ht="13.5">
      <c r="A1135" s="430">
        <v>2210199</v>
      </c>
      <c r="B1135" s="452" t="s">
        <v>923</v>
      </c>
      <c r="C1135" s="436">
        <v>204630</v>
      </c>
      <c r="D1135" s="436">
        <v>398061</v>
      </c>
      <c r="E1135" s="436">
        <v>241094</v>
      </c>
      <c r="F1135" s="433">
        <f t="shared" si="34"/>
        <v>1.178194790597664</v>
      </c>
      <c r="G1135" s="433">
        <f t="shared" si="35"/>
        <v>0.6056709901246291</v>
      </c>
      <c r="I1135" s="439"/>
    </row>
    <row r="1136" spans="1:9" ht="13.5">
      <c r="A1136" s="430">
        <v>22102</v>
      </c>
      <c r="B1136" s="452" t="s">
        <v>924</v>
      </c>
      <c r="C1136" s="442">
        <v>402095</v>
      </c>
      <c r="D1136" s="442">
        <v>382055</v>
      </c>
      <c r="E1136" s="442">
        <v>462449</v>
      </c>
      <c r="F1136" s="433">
        <f t="shared" si="34"/>
        <v>1.1500988572352304</v>
      </c>
      <c r="G1136" s="433">
        <f t="shared" si="35"/>
        <v>1.2104252005601288</v>
      </c>
      <c r="I1136" s="439"/>
    </row>
    <row r="1137" spans="1:9" ht="13.5">
      <c r="A1137" s="430">
        <v>2210201</v>
      </c>
      <c r="B1137" s="452" t="s">
        <v>925</v>
      </c>
      <c r="C1137" s="436">
        <v>402095</v>
      </c>
      <c r="D1137" s="436">
        <v>382055</v>
      </c>
      <c r="E1137" s="436">
        <v>462449</v>
      </c>
      <c r="F1137" s="433">
        <f t="shared" si="34"/>
        <v>1.1500988572352304</v>
      </c>
      <c r="G1137" s="433">
        <f t="shared" si="35"/>
        <v>1.2104252005601288</v>
      </c>
      <c r="I1137" s="439"/>
    </row>
    <row r="1138" spans="1:9" ht="13.5">
      <c r="A1138" s="430">
        <v>2210202</v>
      </c>
      <c r="B1138" s="452" t="s">
        <v>926</v>
      </c>
      <c r="C1138" s="436">
        <v>0</v>
      </c>
      <c r="D1138" s="436">
        <v>0</v>
      </c>
      <c r="E1138" s="436">
        <v>0</v>
      </c>
      <c r="F1138" s="433" t="e">
        <f t="shared" si="34"/>
        <v>#DIV/0!</v>
      </c>
      <c r="G1138" s="433" t="e">
        <f t="shared" si="35"/>
        <v>#DIV/0!</v>
      </c>
      <c r="I1138" s="439"/>
    </row>
    <row r="1139" spans="1:9" ht="13.5">
      <c r="A1139" s="430">
        <v>2210203</v>
      </c>
      <c r="B1139" s="452" t="s">
        <v>927</v>
      </c>
      <c r="C1139" s="436">
        <v>0</v>
      </c>
      <c r="D1139" s="436">
        <v>0</v>
      </c>
      <c r="E1139" s="436">
        <v>0</v>
      </c>
      <c r="F1139" s="433" t="e">
        <f t="shared" si="34"/>
        <v>#DIV/0!</v>
      </c>
      <c r="G1139" s="433" t="e">
        <f t="shared" si="35"/>
        <v>#DIV/0!</v>
      </c>
      <c r="I1139" s="439"/>
    </row>
    <row r="1140" spans="1:9" ht="13.5">
      <c r="A1140" s="430">
        <v>22103</v>
      </c>
      <c r="B1140" s="452" t="s">
        <v>928</v>
      </c>
      <c r="C1140" s="442">
        <v>19566</v>
      </c>
      <c r="D1140" s="442">
        <v>16520</v>
      </c>
      <c r="E1140" s="442">
        <v>16669</v>
      </c>
      <c r="F1140" s="433">
        <f t="shared" si="34"/>
        <v>0.8519370336297659</v>
      </c>
      <c r="G1140" s="433">
        <f t="shared" si="35"/>
        <v>1.0090193704600485</v>
      </c>
      <c r="I1140" s="439"/>
    </row>
    <row r="1141" spans="1:9" ht="13.5">
      <c r="A1141" s="430">
        <v>2210301</v>
      </c>
      <c r="B1141" s="452" t="s">
        <v>929</v>
      </c>
      <c r="C1141" s="436">
        <v>63</v>
      </c>
      <c r="D1141" s="436">
        <v>80</v>
      </c>
      <c r="E1141" s="436">
        <v>32</v>
      </c>
      <c r="F1141" s="433">
        <f t="shared" si="34"/>
        <v>0.5079365079365079</v>
      </c>
      <c r="G1141" s="433">
        <f t="shared" si="35"/>
        <v>0.4</v>
      </c>
      <c r="I1141" s="439"/>
    </row>
    <row r="1142" spans="1:9" ht="13.5">
      <c r="A1142" s="430">
        <v>2210302</v>
      </c>
      <c r="B1142" s="452" t="s">
        <v>930</v>
      </c>
      <c r="C1142" s="436">
        <v>11799</v>
      </c>
      <c r="D1142" s="436">
        <v>11213</v>
      </c>
      <c r="E1142" s="436">
        <v>14172</v>
      </c>
      <c r="F1142" s="433">
        <f t="shared" si="34"/>
        <v>1.201118738876176</v>
      </c>
      <c r="G1142" s="433">
        <f t="shared" si="35"/>
        <v>1.263890127530545</v>
      </c>
      <c r="I1142" s="439"/>
    </row>
    <row r="1143" spans="1:9" ht="13.5">
      <c r="A1143" s="430">
        <v>2210399</v>
      </c>
      <c r="B1143" s="452" t="s">
        <v>931</v>
      </c>
      <c r="C1143" s="436">
        <v>7704</v>
      </c>
      <c r="D1143" s="436">
        <v>5227</v>
      </c>
      <c r="E1143" s="436">
        <v>2465</v>
      </c>
      <c r="F1143" s="433">
        <f t="shared" si="34"/>
        <v>0.3199636552440291</v>
      </c>
      <c r="G1143" s="433">
        <f t="shared" si="35"/>
        <v>0.47158982207767364</v>
      </c>
      <c r="I1143" s="439"/>
    </row>
    <row r="1144" spans="1:9" ht="13.5">
      <c r="A1144" s="430">
        <v>222</v>
      </c>
      <c r="B1144" s="452" t="s">
        <v>932</v>
      </c>
      <c r="C1144" s="442">
        <v>119557</v>
      </c>
      <c r="D1144" s="442">
        <v>91312</v>
      </c>
      <c r="E1144" s="442">
        <v>93615</v>
      </c>
      <c r="F1144" s="433">
        <f t="shared" si="34"/>
        <v>0.7830156327107572</v>
      </c>
      <c r="G1144" s="433">
        <f t="shared" si="35"/>
        <v>1.0252212195549326</v>
      </c>
      <c r="I1144" s="439"/>
    </row>
    <row r="1145" spans="1:9" ht="13.5">
      <c r="A1145" s="430">
        <v>22201</v>
      </c>
      <c r="B1145" s="452" t="s">
        <v>933</v>
      </c>
      <c r="C1145" s="442">
        <v>105098</v>
      </c>
      <c r="D1145" s="442">
        <v>67596</v>
      </c>
      <c r="E1145" s="442">
        <v>72330</v>
      </c>
      <c r="F1145" s="433">
        <f t="shared" si="34"/>
        <v>0.6882148090353765</v>
      </c>
      <c r="G1145" s="433">
        <f t="shared" si="35"/>
        <v>1.0700337298064975</v>
      </c>
      <c r="I1145" s="439"/>
    </row>
    <row r="1146" spans="1:9" ht="13.5">
      <c r="A1146" s="430">
        <v>2220101</v>
      </c>
      <c r="B1146" s="452" t="s">
        <v>64</v>
      </c>
      <c r="C1146" s="436">
        <v>2821</v>
      </c>
      <c r="D1146" s="436">
        <v>3581</v>
      </c>
      <c r="E1146" s="436">
        <v>3215</v>
      </c>
      <c r="F1146" s="433">
        <f t="shared" si="34"/>
        <v>1.139666784828075</v>
      </c>
      <c r="G1146" s="433">
        <f t="shared" si="35"/>
        <v>0.8977939123149958</v>
      </c>
      <c r="I1146" s="439"/>
    </row>
    <row r="1147" spans="1:9" ht="13.5">
      <c r="A1147" s="430">
        <v>2220102</v>
      </c>
      <c r="B1147" s="452" t="s">
        <v>65</v>
      </c>
      <c r="C1147" s="436">
        <v>131</v>
      </c>
      <c r="D1147" s="436">
        <v>237</v>
      </c>
      <c r="E1147" s="436">
        <v>1583</v>
      </c>
      <c r="F1147" s="433">
        <f t="shared" si="34"/>
        <v>12.083969465648854</v>
      </c>
      <c r="G1147" s="433">
        <f t="shared" si="35"/>
        <v>6.679324894514768</v>
      </c>
      <c r="I1147" s="439"/>
    </row>
    <row r="1148" spans="1:9" ht="13.5">
      <c r="A1148" s="430">
        <v>2220103</v>
      </c>
      <c r="B1148" s="452" t="s">
        <v>66</v>
      </c>
      <c r="C1148" s="436">
        <v>579</v>
      </c>
      <c r="D1148" s="436">
        <v>566</v>
      </c>
      <c r="E1148" s="436">
        <v>435</v>
      </c>
      <c r="F1148" s="433">
        <f t="shared" si="34"/>
        <v>0.7512953367875648</v>
      </c>
      <c r="G1148" s="433">
        <f t="shared" si="35"/>
        <v>0.7685512367491166</v>
      </c>
      <c r="I1148" s="439"/>
    </row>
    <row r="1149" spans="1:9" ht="13.5">
      <c r="A1149" s="430">
        <v>2220104</v>
      </c>
      <c r="B1149" s="452" t="s">
        <v>934</v>
      </c>
      <c r="C1149" s="436">
        <v>0</v>
      </c>
      <c r="D1149" s="436">
        <v>0</v>
      </c>
      <c r="E1149" s="436">
        <v>0</v>
      </c>
      <c r="F1149" s="433" t="e">
        <f t="shared" si="34"/>
        <v>#DIV/0!</v>
      </c>
      <c r="G1149" s="433" t="e">
        <f t="shared" si="35"/>
        <v>#DIV/0!</v>
      </c>
      <c r="I1149" s="439"/>
    </row>
    <row r="1150" spans="1:9" ht="13.5">
      <c r="A1150" s="430">
        <v>2220105</v>
      </c>
      <c r="B1150" s="452" t="s">
        <v>935</v>
      </c>
      <c r="C1150" s="436">
        <v>0</v>
      </c>
      <c r="D1150" s="436">
        <v>0</v>
      </c>
      <c r="E1150" s="436">
        <v>0</v>
      </c>
      <c r="F1150" s="433" t="e">
        <f t="shared" si="34"/>
        <v>#DIV/0!</v>
      </c>
      <c r="G1150" s="433" t="e">
        <f t="shared" si="35"/>
        <v>#DIV/0!</v>
      </c>
      <c r="I1150" s="439"/>
    </row>
    <row r="1151" spans="1:9" ht="13.5">
      <c r="A1151" s="430">
        <v>2220106</v>
      </c>
      <c r="B1151" s="452" t="s">
        <v>936</v>
      </c>
      <c r="C1151" s="436">
        <v>1295</v>
      </c>
      <c r="D1151" s="436">
        <v>4127</v>
      </c>
      <c r="E1151" s="436">
        <v>1358</v>
      </c>
      <c r="F1151" s="433">
        <f t="shared" si="34"/>
        <v>1.0486486486486486</v>
      </c>
      <c r="G1151" s="433">
        <f t="shared" si="35"/>
        <v>0.3290525805669978</v>
      </c>
      <c r="I1151" s="439"/>
    </row>
    <row r="1152" spans="1:9" ht="13.5">
      <c r="A1152" s="430">
        <v>2220107</v>
      </c>
      <c r="B1152" s="452" t="s">
        <v>937</v>
      </c>
      <c r="C1152" s="436">
        <v>0</v>
      </c>
      <c r="D1152" s="436">
        <v>0</v>
      </c>
      <c r="E1152" s="436">
        <v>0</v>
      </c>
      <c r="F1152" s="433" t="e">
        <f t="shared" si="34"/>
        <v>#DIV/0!</v>
      </c>
      <c r="G1152" s="433" t="e">
        <f t="shared" si="35"/>
        <v>#DIV/0!</v>
      </c>
      <c r="I1152" s="439"/>
    </row>
    <row r="1153" spans="1:9" ht="13.5">
      <c r="A1153" s="430">
        <v>2220112</v>
      </c>
      <c r="B1153" s="452" t="s">
        <v>938</v>
      </c>
      <c r="C1153" s="436">
        <v>0</v>
      </c>
      <c r="D1153" s="436">
        <v>0</v>
      </c>
      <c r="E1153" s="436">
        <v>83</v>
      </c>
      <c r="F1153" s="433" t="e">
        <f t="shared" si="34"/>
        <v>#DIV/0!</v>
      </c>
      <c r="G1153" s="433" t="e">
        <f t="shared" si="35"/>
        <v>#DIV/0!</v>
      </c>
      <c r="I1153" s="439"/>
    </row>
    <row r="1154" spans="1:9" ht="13.5">
      <c r="A1154" s="430">
        <v>2220113</v>
      </c>
      <c r="B1154" s="452" t="s">
        <v>939</v>
      </c>
      <c r="C1154" s="436">
        <v>0</v>
      </c>
      <c r="D1154" s="436">
        <v>0</v>
      </c>
      <c r="E1154" s="436">
        <v>0</v>
      </c>
      <c r="F1154" s="433" t="e">
        <f t="shared" si="34"/>
        <v>#DIV/0!</v>
      </c>
      <c r="G1154" s="433" t="e">
        <f t="shared" si="35"/>
        <v>#DIV/0!</v>
      </c>
      <c r="I1154" s="439"/>
    </row>
    <row r="1155" spans="1:9" ht="13.5">
      <c r="A1155" s="430">
        <v>2220114</v>
      </c>
      <c r="B1155" s="452" t="s">
        <v>940</v>
      </c>
      <c r="C1155" s="436">
        <v>0</v>
      </c>
      <c r="D1155" s="436">
        <v>0</v>
      </c>
      <c r="E1155" s="436">
        <v>0</v>
      </c>
      <c r="F1155" s="433" t="e">
        <f t="shared" si="34"/>
        <v>#DIV/0!</v>
      </c>
      <c r="G1155" s="433" t="e">
        <f t="shared" si="35"/>
        <v>#DIV/0!</v>
      </c>
      <c r="I1155" s="439"/>
    </row>
    <row r="1156" spans="1:9" ht="13.5">
      <c r="A1156" s="430">
        <v>2220115</v>
      </c>
      <c r="B1156" s="452" t="s">
        <v>941</v>
      </c>
      <c r="C1156" s="436">
        <v>42112</v>
      </c>
      <c r="D1156" s="436">
        <v>44145</v>
      </c>
      <c r="E1156" s="436">
        <v>42780</v>
      </c>
      <c r="F1156" s="433">
        <f t="shared" si="34"/>
        <v>1.015862462006079</v>
      </c>
      <c r="G1156" s="433">
        <f t="shared" si="35"/>
        <v>0.9690791709140333</v>
      </c>
      <c r="I1156" s="439"/>
    </row>
    <row r="1157" spans="1:9" ht="13.5">
      <c r="A1157" s="430">
        <v>2220118</v>
      </c>
      <c r="B1157" s="452" t="s">
        <v>942</v>
      </c>
      <c r="C1157" s="436">
        <v>0</v>
      </c>
      <c r="D1157" s="436">
        <v>0</v>
      </c>
      <c r="E1157" s="436">
        <v>0</v>
      </c>
      <c r="F1157" s="433" t="e">
        <f t="shared" si="34"/>
        <v>#DIV/0!</v>
      </c>
      <c r="G1157" s="433" t="e">
        <f t="shared" si="35"/>
        <v>#DIV/0!</v>
      </c>
      <c r="I1157" s="439"/>
    </row>
    <row r="1158" spans="1:9" ht="13.5">
      <c r="A1158" s="430">
        <v>2220119</v>
      </c>
      <c r="B1158" s="452" t="s">
        <v>943</v>
      </c>
      <c r="C1158" s="436">
        <v>88</v>
      </c>
      <c r="D1158" s="436">
        <v>1101</v>
      </c>
      <c r="E1158" s="436">
        <v>8590</v>
      </c>
      <c r="F1158" s="433">
        <f t="shared" si="34"/>
        <v>97.61363636363636</v>
      </c>
      <c r="G1158" s="433">
        <f t="shared" si="35"/>
        <v>7.801998183469573</v>
      </c>
      <c r="I1158" s="439"/>
    </row>
    <row r="1159" spans="1:9" ht="13.5">
      <c r="A1159" s="430">
        <v>2220120</v>
      </c>
      <c r="B1159" s="452" t="s">
        <v>944</v>
      </c>
      <c r="C1159" s="436">
        <v>0</v>
      </c>
      <c r="D1159" s="436">
        <v>0</v>
      </c>
      <c r="E1159" s="436">
        <v>0</v>
      </c>
      <c r="F1159" s="433" t="e">
        <f aca="true" t="shared" si="36" ref="F1159:F1222">E1159/C1159</f>
        <v>#DIV/0!</v>
      </c>
      <c r="G1159" s="433" t="e">
        <f aca="true" t="shared" si="37" ref="G1159:G1222">E1159/D1159</f>
        <v>#DIV/0!</v>
      </c>
      <c r="I1159" s="439"/>
    </row>
    <row r="1160" spans="1:9" ht="13.5">
      <c r="A1160" s="430">
        <v>2220121</v>
      </c>
      <c r="B1160" s="452" t="s">
        <v>945</v>
      </c>
      <c r="C1160" s="436">
        <v>0</v>
      </c>
      <c r="D1160" s="436">
        <v>15</v>
      </c>
      <c r="E1160" s="436">
        <v>10</v>
      </c>
      <c r="F1160" s="433" t="e">
        <f t="shared" si="36"/>
        <v>#DIV/0!</v>
      </c>
      <c r="G1160" s="433">
        <f t="shared" si="37"/>
        <v>0.6666666666666666</v>
      </c>
      <c r="I1160" s="439"/>
    </row>
    <row r="1161" spans="1:9" ht="13.5">
      <c r="A1161" s="430">
        <v>2220150</v>
      </c>
      <c r="B1161" s="452" t="s">
        <v>73</v>
      </c>
      <c r="C1161" s="436">
        <v>849</v>
      </c>
      <c r="D1161" s="436">
        <v>870</v>
      </c>
      <c r="E1161" s="436">
        <v>952</v>
      </c>
      <c r="F1161" s="433">
        <f t="shared" si="36"/>
        <v>1.121319199057715</v>
      </c>
      <c r="G1161" s="433">
        <f t="shared" si="37"/>
        <v>1.0942528735632184</v>
      </c>
      <c r="I1161" s="439"/>
    </row>
    <row r="1162" spans="1:9" ht="13.5">
      <c r="A1162" s="430">
        <v>2220199</v>
      </c>
      <c r="B1162" s="452" t="s">
        <v>946</v>
      </c>
      <c r="C1162" s="436">
        <v>57223</v>
      </c>
      <c r="D1162" s="436">
        <v>12954</v>
      </c>
      <c r="E1162" s="436">
        <v>13324</v>
      </c>
      <c r="F1162" s="433">
        <f t="shared" si="36"/>
        <v>0.232843437079496</v>
      </c>
      <c r="G1162" s="433">
        <f t="shared" si="37"/>
        <v>1.02856260614482</v>
      </c>
      <c r="I1162" s="439"/>
    </row>
    <row r="1163" spans="1:9" ht="13.5">
      <c r="A1163" s="430">
        <v>22203</v>
      </c>
      <c r="B1163" s="452" t="s">
        <v>947</v>
      </c>
      <c r="C1163" s="442">
        <v>3579</v>
      </c>
      <c r="D1163" s="442">
        <v>2000</v>
      </c>
      <c r="E1163" s="442">
        <v>3798</v>
      </c>
      <c r="F1163" s="433">
        <f t="shared" si="36"/>
        <v>1.0611902766135792</v>
      </c>
      <c r="G1163" s="433">
        <f t="shared" si="37"/>
        <v>1.899</v>
      </c>
      <c r="I1163" s="439"/>
    </row>
    <row r="1164" spans="1:9" ht="13.5">
      <c r="A1164" s="430">
        <v>2220301</v>
      </c>
      <c r="B1164" s="452" t="s">
        <v>948</v>
      </c>
      <c r="C1164" s="436">
        <v>0</v>
      </c>
      <c r="D1164" s="436">
        <v>0</v>
      </c>
      <c r="E1164" s="436">
        <v>0</v>
      </c>
      <c r="F1164" s="433" t="e">
        <f t="shared" si="36"/>
        <v>#DIV/0!</v>
      </c>
      <c r="G1164" s="433" t="e">
        <f t="shared" si="37"/>
        <v>#DIV/0!</v>
      </c>
      <c r="I1164" s="439"/>
    </row>
    <row r="1165" spans="1:9" ht="13.5">
      <c r="A1165" s="430">
        <v>2220303</v>
      </c>
      <c r="B1165" s="452" t="s">
        <v>949</v>
      </c>
      <c r="C1165" s="436">
        <v>0</v>
      </c>
      <c r="D1165" s="436">
        <v>0</v>
      </c>
      <c r="E1165" s="436">
        <v>0</v>
      </c>
      <c r="F1165" s="433" t="e">
        <f t="shared" si="36"/>
        <v>#DIV/0!</v>
      </c>
      <c r="G1165" s="433" t="e">
        <f t="shared" si="37"/>
        <v>#DIV/0!</v>
      </c>
      <c r="I1165" s="439"/>
    </row>
    <row r="1166" spans="1:9" ht="13.5">
      <c r="A1166" s="430">
        <v>2220304</v>
      </c>
      <c r="B1166" s="452" t="s">
        <v>950</v>
      </c>
      <c r="C1166" s="436">
        <v>1091</v>
      </c>
      <c r="D1166" s="436">
        <v>0</v>
      </c>
      <c r="E1166" s="436">
        <v>2100</v>
      </c>
      <c r="F1166" s="433">
        <f t="shared" si="36"/>
        <v>1.924839596700275</v>
      </c>
      <c r="G1166" s="433" t="e">
        <f t="shared" si="37"/>
        <v>#DIV/0!</v>
      </c>
      <c r="I1166" s="439"/>
    </row>
    <row r="1167" spans="1:9" ht="13.5">
      <c r="A1167" s="430">
        <v>2220305</v>
      </c>
      <c r="B1167" s="452" t="s">
        <v>951</v>
      </c>
      <c r="C1167" s="436">
        <v>0</v>
      </c>
      <c r="D1167" s="436">
        <v>0</v>
      </c>
      <c r="E1167" s="436">
        <v>0</v>
      </c>
      <c r="F1167" s="433" t="e">
        <f t="shared" si="36"/>
        <v>#DIV/0!</v>
      </c>
      <c r="G1167" s="433" t="e">
        <f t="shared" si="37"/>
        <v>#DIV/0!</v>
      </c>
      <c r="I1167" s="439"/>
    </row>
    <row r="1168" spans="1:9" ht="13.5">
      <c r="A1168" s="430">
        <v>2220399</v>
      </c>
      <c r="B1168" s="452" t="s">
        <v>952</v>
      </c>
      <c r="C1168" s="436">
        <v>2488</v>
      </c>
      <c r="D1168" s="436">
        <v>2000</v>
      </c>
      <c r="E1168" s="436">
        <v>1698</v>
      </c>
      <c r="F1168" s="433">
        <f t="shared" si="36"/>
        <v>0.682475884244373</v>
      </c>
      <c r="G1168" s="433">
        <f t="shared" si="37"/>
        <v>0.849</v>
      </c>
      <c r="I1168" s="439"/>
    </row>
    <row r="1169" spans="1:9" ht="13.5">
      <c r="A1169" s="430">
        <v>22204</v>
      </c>
      <c r="B1169" s="452" t="s">
        <v>953</v>
      </c>
      <c r="C1169" s="442">
        <v>4642</v>
      </c>
      <c r="D1169" s="442">
        <v>13113</v>
      </c>
      <c r="E1169" s="442">
        <v>3047</v>
      </c>
      <c r="F1169" s="433">
        <f t="shared" si="36"/>
        <v>0.6563981042654028</v>
      </c>
      <c r="G1169" s="433">
        <f t="shared" si="37"/>
        <v>0.23236482879585144</v>
      </c>
      <c r="I1169" s="439"/>
    </row>
    <row r="1170" spans="1:9" ht="13.5">
      <c r="A1170" s="430">
        <v>2220401</v>
      </c>
      <c r="B1170" s="452" t="s">
        <v>954</v>
      </c>
      <c r="C1170" s="436">
        <v>1661</v>
      </c>
      <c r="D1170" s="436">
        <v>5742</v>
      </c>
      <c r="E1170" s="436">
        <v>1801</v>
      </c>
      <c r="F1170" s="433">
        <f t="shared" si="36"/>
        <v>1.0842865743527996</v>
      </c>
      <c r="G1170" s="433">
        <f t="shared" si="37"/>
        <v>0.31365377917102055</v>
      </c>
      <c r="I1170" s="439"/>
    </row>
    <row r="1171" spans="1:9" ht="13.5">
      <c r="A1171" s="430">
        <v>2220402</v>
      </c>
      <c r="B1171" s="452" t="s">
        <v>955</v>
      </c>
      <c r="C1171" s="436">
        <v>0</v>
      </c>
      <c r="D1171" s="436">
        <v>93</v>
      </c>
      <c r="E1171" s="436">
        <v>0</v>
      </c>
      <c r="F1171" s="433" t="e">
        <f t="shared" si="36"/>
        <v>#DIV/0!</v>
      </c>
      <c r="G1171" s="433">
        <f t="shared" si="37"/>
        <v>0</v>
      </c>
      <c r="I1171" s="439"/>
    </row>
    <row r="1172" spans="1:9" ht="13.5">
      <c r="A1172" s="430">
        <v>2220403</v>
      </c>
      <c r="B1172" s="452" t="s">
        <v>956</v>
      </c>
      <c r="C1172" s="436">
        <v>1546</v>
      </c>
      <c r="D1172" s="436">
        <v>3207</v>
      </c>
      <c r="E1172" s="436">
        <v>200</v>
      </c>
      <c r="F1172" s="433">
        <f t="shared" si="36"/>
        <v>0.129366106080207</v>
      </c>
      <c r="G1172" s="433">
        <f t="shared" si="37"/>
        <v>0.06236357966947303</v>
      </c>
      <c r="I1172" s="439"/>
    </row>
    <row r="1173" spans="1:9" ht="13.5">
      <c r="A1173" s="430">
        <v>2220404</v>
      </c>
      <c r="B1173" s="452" t="s">
        <v>957</v>
      </c>
      <c r="C1173" s="436">
        <v>0</v>
      </c>
      <c r="D1173" s="436">
        <v>219</v>
      </c>
      <c r="E1173" s="436">
        <v>0</v>
      </c>
      <c r="F1173" s="433" t="e">
        <f t="shared" si="36"/>
        <v>#DIV/0!</v>
      </c>
      <c r="G1173" s="433">
        <f t="shared" si="37"/>
        <v>0</v>
      </c>
      <c r="I1173" s="439"/>
    </row>
    <row r="1174" spans="1:9" ht="13.5">
      <c r="A1174" s="430">
        <v>2220499</v>
      </c>
      <c r="B1174" s="452" t="s">
        <v>958</v>
      </c>
      <c r="C1174" s="436">
        <v>1435</v>
      </c>
      <c r="D1174" s="436">
        <v>3852</v>
      </c>
      <c r="E1174" s="436">
        <v>1046</v>
      </c>
      <c r="F1174" s="433">
        <f t="shared" si="36"/>
        <v>0.7289198606271777</v>
      </c>
      <c r="G1174" s="433">
        <f t="shared" si="37"/>
        <v>0.2715472481827622</v>
      </c>
      <c r="I1174" s="439"/>
    </row>
    <row r="1175" spans="1:9" ht="13.5">
      <c r="A1175" s="430">
        <v>22205</v>
      </c>
      <c r="B1175" s="452" t="s">
        <v>959</v>
      </c>
      <c r="C1175" s="442">
        <v>6238</v>
      </c>
      <c r="D1175" s="442">
        <v>8603</v>
      </c>
      <c r="E1175" s="442">
        <v>14440</v>
      </c>
      <c r="F1175" s="433">
        <f t="shared" si="36"/>
        <v>2.3148445014427703</v>
      </c>
      <c r="G1175" s="433">
        <f t="shared" si="37"/>
        <v>1.678484249680344</v>
      </c>
      <c r="I1175" s="439"/>
    </row>
    <row r="1176" spans="1:9" ht="13.5">
      <c r="A1176" s="430">
        <v>2220501</v>
      </c>
      <c r="B1176" s="452" t="s">
        <v>960</v>
      </c>
      <c r="C1176" s="436">
        <v>0</v>
      </c>
      <c r="D1176" s="436">
        <v>0</v>
      </c>
      <c r="E1176" s="436">
        <v>0</v>
      </c>
      <c r="F1176" s="433" t="e">
        <f t="shared" si="36"/>
        <v>#DIV/0!</v>
      </c>
      <c r="G1176" s="433" t="e">
        <f t="shared" si="37"/>
        <v>#DIV/0!</v>
      </c>
      <c r="I1176" s="439"/>
    </row>
    <row r="1177" spans="1:9" ht="13.5">
      <c r="A1177" s="430">
        <v>2220502</v>
      </c>
      <c r="B1177" s="452" t="s">
        <v>961</v>
      </c>
      <c r="C1177" s="436">
        <v>0</v>
      </c>
      <c r="D1177" s="436">
        <v>0</v>
      </c>
      <c r="E1177" s="436">
        <v>0</v>
      </c>
      <c r="F1177" s="433" t="e">
        <f t="shared" si="36"/>
        <v>#DIV/0!</v>
      </c>
      <c r="G1177" s="433" t="e">
        <f t="shared" si="37"/>
        <v>#DIV/0!</v>
      </c>
      <c r="I1177" s="439"/>
    </row>
    <row r="1178" spans="1:9" ht="13.5">
      <c r="A1178" s="430">
        <v>2220503</v>
      </c>
      <c r="B1178" s="452" t="s">
        <v>962</v>
      </c>
      <c r="C1178" s="436">
        <v>799</v>
      </c>
      <c r="D1178" s="436">
        <v>921</v>
      </c>
      <c r="E1178" s="436">
        <v>770</v>
      </c>
      <c r="F1178" s="433">
        <f t="shared" si="36"/>
        <v>0.9637046307884856</v>
      </c>
      <c r="G1178" s="433">
        <f t="shared" si="37"/>
        <v>0.8360477741585234</v>
      </c>
      <c r="I1178" s="439"/>
    </row>
    <row r="1179" spans="1:9" ht="13.5">
      <c r="A1179" s="430">
        <v>2220504</v>
      </c>
      <c r="B1179" s="452" t="s">
        <v>963</v>
      </c>
      <c r="C1179" s="436">
        <v>860</v>
      </c>
      <c r="D1179" s="436">
        <v>1217</v>
      </c>
      <c r="E1179" s="436">
        <v>1126</v>
      </c>
      <c r="F1179" s="433">
        <f t="shared" si="36"/>
        <v>1.3093023255813954</v>
      </c>
      <c r="G1179" s="433">
        <f t="shared" si="37"/>
        <v>0.9252259654889071</v>
      </c>
      <c r="I1179" s="439"/>
    </row>
    <row r="1180" spans="1:9" ht="13.5">
      <c r="A1180" s="430">
        <v>2220505</v>
      </c>
      <c r="B1180" s="452" t="s">
        <v>964</v>
      </c>
      <c r="C1180" s="436">
        <v>0</v>
      </c>
      <c r="D1180" s="436">
        <v>0</v>
      </c>
      <c r="E1180" s="436">
        <v>0</v>
      </c>
      <c r="F1180" s="433" t="e">
        <f t="shared" si="36"/>
        <v>#DIV/0!</v>
      </c>
      <c r="G1180" s="433" t="e">
        <f t="shared" si="37"/>
        <v>#DIV/0!</v>
      </c>
      <c r="I1180" s="439"/>
    </row>
    <row r="1181" spans="1:9" ht="13.5">
      <c r="A1181" s="430">
        <v>2220506</v>
      </c>
      <c r="B1181" s="452" t="s">
        <v>965</v>
      </c>
      <c r="C1181" s="436">
        <v>0</v>
      </c>
      <c r="D1181" s="436">
        <v>0</v>
      </c>
      <c r="E1181" s="436">
        <v>0</v>
      </c>
      <c r="F1181" s="433" t="e">
        <f t="shared" si="36"/>
        <v>#DIV/0!</v>
      </c>
      <c r="G1181" s="433" t="e">
        <f t="shared" si="37"/>
        <v>#DIV/0!</v>
      </c>
      <c r="I1181" s="439"/>
    </row>
    <row r="1182" spans="1:9" ht="13.5">
      <c r="A1182" s="430">
        <v>2220507</v>
      </c>
      <c r="B1182" s="452" t="s">
        <v>966</v>
      </c>
      <c r="C1182" s="436">
        <v>0</v>
      </c>
      <c r="D1182" s="436">
        <v>0</v>
      </c>
      <c r="E1182" s="436">
        <v>0</v>
      </c>
      <c r="F1182" s="433" t="e">
        <f t="shared" si="36"/>
        <v>#DIV/0!</v>
      </c>
      <c r="G1182" s="433" t="e">
        <f t="shared" si="37"/>
        <v>#DIV/0!</v>
      </c>
      <c r="I1182" s="439"/>
    </row>
    <row r="1183" spans="1:9" ht="13.5">
      <c r="A1183" s="430">
        <v>2220508</v>
      </c>
      <c r="B1183" s="452" t="s">
        <v>967</v>
      </c>
      <c r="C1183" s="436">
        <v>0</v>
      </c>
      <c r="D1183" s="436">
        <v>0</v>
      </c>
      <c r="E1183" s="436">
        <v>0</v>
      </c>
      <c r="F1183" s="433" t="e">
        <f t="shared" si="36"/>
        <v>#DIV/0!</v>
      </c>
      <c r="G1183" s="433" t="e">
        <f t="shared" si="37"/>
        <v>#DIV/0!</v>
      </c>
      <c r="I1183" s="439"/>
    </row>
    <row r="1184" spans="1:9" ht="13.5">
      <c r="A1184" s="430">
        <v>2220509</v>
      </c>
      <c r="B1184" s="452" t="s">
        <v>968</v>
      </c>
      <c r="C1184" s="436">
        <v>0</v>
      </c>
      <c r="D1184" s="436">
        <v>0</v>
      </c>
      <c r="E1184" s="436">
        <v>0</v>
      </c>
      <c r="F1184" s="433" t="e">
        <f t="shared" si="36"/>
        <v>#DIV/0!</v>
      </c>
      <c r="G1184" s="433" t="e">
        <f t="shared" si="37"/>
        <v>#DIV/0!</v>
      </c>
      <c r="I1184" s="439"/>
    </row>
    <row r="1185" spans="1:9" ht="13.5">
      <c r="A1185" s="430">
        <v>2220510</v>
      </c>
      <c r="B1185" s="452" t="s">
        <v>969</v>
      </c>
      <c r="C1185" s="436">
        <v>0</v>
      </c>
      <c r="D1185" s="436">
        <v>0</v>
      </c>
      <c r="E1185" s="436">
        <v>49</v>
      </c>
      <c r="F1185" s="433" t="e">
        <f t="shared" si="36"/>
        <v>#DIV/0!</v>
      </c>
      <c r="G1185" s="433" t="e">
        <f t="shared" si="37"/>
        <v>#DIV/0!</v>
      </c>
      <c r="I1185" s="439"/>
    </row>
    <row r="1186" spans="1:9" ht="13.5">
      <c r="A1186" s="430">
        <v>2220511</v>
      </c>
      <c r="B1186" s="452" t="s">
        <v>970</v>
      </c>
      <c r="C1186" s="436">
        <v>3917</v>
      </c>
      <c r="D1186" s="436">
        <v>2453</v>
      </c>
      <c r="E1186" s="436">
        <v>2345</v>
      </c>
      <c r="F1186" s="433">
        <f t="shared" si="36"/>
        <v>0.5986724534082206</v>
      </c>
      <c r="G1186" s="433">
        <f t="shared" si="37"/>
        <v>0.955972278842234</v>
      </c>
      <c r="I1186" s="439"/>
    </row>
    <row r="1187" spans="1:9" ht="13.5">
      <c r="A1187" s="430">
        <v>2220599</v>
      </c>
      <c r="B1187" s="452" t="s">
        <v>971</v>
      </c>
      <c r="C1187" s="436">
        <v>662</v>
      </c>
      <c r="D1187" s="436">
        <v>4012</v>
      </c>
      <c r="E1187" s="436">
        <v>10150</v>
      </c>
      <c r="F1187" s="433">
        <f t="shared" si="36"/>
        <v>15.332326283987916</v>
      </c>
      <c r="G1187" s="433">
        <f t="shared" si="37"/>
        <v>2.5299102691924227</v>
      </c>
      <c r="I1187" s="439"/>
    </row>
    <row r="1188" spans="1:9" ht="13.5">
      <c r="A1188" s="430">
        <v>224</v>
      </c>
      <c r="B1188" s="452" t="s">
        <v>972</v>
      </c>
      <c r="C1188" s="435">
        <v>166239</v>
      </c>
      <c r="D1188" s="435">
        <v>222232</v>
      </c>
      <c r="E1188" s="435">
        <v>191157</v>
      </c>
      <c r="F1188" s="433">
        <f t="shared" si="36"/>
        <v>1.1498926244744012</v>
      </c>
      <c r="G1188" s="433">
        <f t="shared" si="37"/>
        <v>0.8601686525792865</v>
      </c>
      <c r="I1188" s="439"/>
    </row>
    <row r="1189" spans="1:9" ht="13.5">
      <c r="A1189" s="430">
        <v>22401</v>
      </c>
      <c r="B1189" s="452" t="s">
        <v>973</v>
      </c>
      <c r="C1189" s="435">
        <v>82030</v>
      </c>
      <c r="D1189" s="435">
        <v>92771</v>
      </c>
      <c r="E1189" s="435">
        <v>93544</v>
      </c>
      <c r="F1189" s="433">
        <f t="shared" si="36"/>
        <v>1.1403632817261977</v>
      </c>
      <c r="G1189" s="433">
        <f t="shared" si="37"/>
        <v>1.008332345237197</v>
      </c>
      <c r="I1189" s="439"/>
    </row>
    <row r="1190" spans="1:9" ht="13.5">
      <c r="A1190" s="430">
        <v>2240101</v>
      </c>
      <c r="B1190" s="452" t="s">
        <v>64</v>
      </c>
      <c r="C1190" s="436">
        <v>31888</v>
      </c>
      <c r="D1190" s="436">
        <v>33486</v>
      </c>
      <c r="E1190" s="436">
        <v>41429</v>
      </c>
      <c r="F1190" s="433">
        <f t="shared" si="36"/>
        <v>1.299203462117411</v>
      </c>
      <c r="G1190" s="433">
        <f t="shared" si="37"/>
        <v>1.237203607477752</v>
      </c>
      <c r="I1190" s="439"/>
    </row>
    <row r="1191" spans="1:9" ht="13.5">
      <c r="A1191" s="430">
        <v>2240102</v>
      </c>
      <c r="B1191" s="452" t="s">
        <v>65</v>
      </c>
      <c r="C1191" s="436">
        <v>1221</v>
      </c>
      <c r="D1191" s="436">
        <v>1323</v>
      </c>
      <c r="E1191" s="436">
        <v>1200</v>
      </c>
      <c r="F1191" s="433">
        <f t="shared" si="36"/>
        <v>0.9828009828009828</v>
      </c>
      <c r="G1191" s="433">
        <f t="shared" si="37"/>
        <v>0.9070294784580499</v>
      </c>
      <c r="I1191" s="439"/>
    </row>
    <row r="1192" spans="1:9" ht="13.5">
      <c r="A1192" s="430">
        <v>2240103</v>
      </c>
      <c r="B1192" s="452" t="s">
        <v>66</v>
      </c>
      <c r="C1192" s="436">
        <v>163</v>
      </c>
      <c r="D1192" s="436">
        <v>400</v>
      </c>
      <c r="E1192" s="436">
        <v>267</v>
      </c>
      <c r="F1192" s="433">
        <f t="shared" si="36"/>
        <v>1.638036809815951</v>
      </c>
      <c r="G1192" s="433">
        <f t="shared" si="37"/>
        <v>0.6675</v>
      </c>
      <c r="I1192" s="439"/>
    </row>
    <row r="1193" spans="1:9" ht="13.5">
      <c r="A1193" s="430">
        <v>2240104</v>
      </c>
      <c r="B1193" s="452" t="s">
        <v>974</v>
      </c>
      <c r="C1193" s="436">
        <v>12147</v>
      </c>
      <c r="D1193" s="436">
        <v>22921</v>
      </c>
      <c r="E1193" s="436">
        <v>9890</v>
      </c>
      <c r="F1193" s="433">
        <f t="shared" si="36"/>
        <v>0.8141928048077715</v>
      </c>
      <c r="G1193" s="433">
        <f t="shared" si="37"/>
        <v>0.4314820470311068</v>
      </c>
      <c r="I1193" s="439"/>
    </row>
    <row r="1194" spans="1:9" ht="13.5">
      <c r="A1194" s="430">
        <v>2240105</v>
      </c>
      <c r="B1194" s="452" t="s">
        <v>975</v>
      </c>
      <c r="C1194" s="436">
        <v>0</v>
      </c>
      <c r="D1194" s="436">
        <v>0</v>
      </c>
      <c r="E1194" s="436">
        <v>0</v>
      </c>
      <c r="F1194" s="433" t="e">
        <f t="shared" si="36"/>
        <v>#DIV/0!</v>
      </c>
      <c r="G1194" s="433" t="e">
        <f t="shared" si="37"/>
        <v>#DIV/0!</v>
      </c>
      <c r="I1194" s="439"/>
    </row>
    <row r="1195" spans="1:9" ht="13.5">
      <c r="A1195" s="430">
        <v>2240106</v>
      </c>
      <c r="B1195" s="452" t="s">
        <v>976</v>
      </c>
      <c r="C1195" s="436">
        <v>10364</v>
      </c>
      <c r="D1195" s="436">
        <v>9403</v>
      </c>
      <c r="E1195" s="436">
        <v>9957</v>
      </c>
      <c r="F1195" s="433">
        <f t="shared" si="36"/>
        <v>0.9607294480895407</v>
      </c>
      <c r="G1195" s="433">
        <f t="shared" si="37"/>
        <v>1.0589173667978304</v>
      </c>
      <c r="I1195" s="439"/>
    </row>
    <row r="1196" spans="1:9" ht="13.5">
      <c r="A1196" s="430">
        <v>2240108</v>
      </c>
      <c r="B1196" s="452" t="s">
        <v>977</v>
      </c>
      <c r="C1196" s="436">
        <v>3477</v>
      </c>
      <c r="D1196" s="436">
        <v>5125</v>
      </c>
      <c r="E1196" s="436">
        <v>3703</v>
      </c>
      <c r="F1196" s="433">
        <f t="shared" si="36"/>
        <v>1.0649985619787172</v>
      </c>
      <c r="G1196" s="433">
        <f t="shared" si="37"/>
        <v>0.7225365853658536</v>
      </c>
      <c r="I1196" s="439"/>
    </row>
    <row r="1197" spans="1:9" ht="13.5">
      <c r="A1197" s="430">
        <v>2240109</v>
      </c>
      <c r="B1197" s="452" t="s">
        <v>978</v>
      </c>
      <c r="C1197" s="436">
        <v>366</v>
      </c>
      <c r="D1197" s="436">
        <v>2311</v>
      </c>
      <c r="E1197" s="436">
        <v>2757</v>
      </c>
      <c r="F1197" s="433">
        <f t="shared" si="36"/>
        <v>7.532786885245901</v>
      </c>
      <c r="G1197" s="433">
        <f t="shared" si="37"/>
        <v>1.1929900475984423</v>
      </c>
      <c r="I1197" s="439"/>
    </row>
    <row r="1198" spans="1:9" ht="13.5">
      <c r="A1198" s="430">
        <v>2240150</v>
      </c>
      <c r="B1198" s="452" t="s">
        <v>73</v>
      </c>
      <c r="C1198" s="436">
        <v>1669</v>
      </c>
      <c r="D1198" s="436">
        <v>2305</v>
      </c>
      <c r="E1198" s="436">
        <v>2195</v>
      </c>
      <c r="F1198" s="433">
        <f t="shared" si="36"/>
        <v>1.3151587777112044</v>
      </c>
      <c r="G1198" s="433">
        <f t="shared" si="37"/>
        <v>0.9522776572668112</v>
      </c>
      <c r="I1198" s="439"/>
    </row>
    <row r="1199" spans="1:9" ht="13.5">
      <c r="A1199" s="430">
        <v>2240199</v>
      </c>
      <c r="B1199" s="452" t="s">
        <v>979</v>
      </c>
      <c r="C1199" s="436">
        <v>20735</v>
      </c>
      <c r="D1199" s="436">
        <v>15497</v>
      </c>
      <c r="E1199" s="436">
        <v>22146</v>
      </c>
      <c r="F1199" s="433">
        <f t="shared" si="36"/>
        <v>1.0680491921871231</v>
      </c>
      <c r="G1199" s="433">
        <f t="shared" si="37"/>
        <v>1.429050784022714</v>
      </c>
      <c r="I1199" s="439"/>
    </row>
    <row r="1200" spans="1:9" ht="13.5">
      <c r="A1200" s="430">
        <v>22402</v>
      </c>
      <c r="B1200" s="452" t="s">
        <v>980</v>
      </c>
      <c r="C1200" s="436">
        <v>50118</v>
      </c>
      <c r="D1200" s="436">
        <v>68344</v>
      </c>
      <c r="E1200" s="436">
        <v>61015</v>
      </c>
      <c r="F1200" s="433">
        <f t="shared" si="36"/>
        <v>1.2174268725807096</v>
      </c>
      <c r="G1200" s="433">
        <f t="shared" si="37"/>
        <v>0.8927630808849351</v>
      </c>
      <c r="I1200" s="439"/>
    </row>
    <row r="1201" spans="1:9" ht="13.5">
      <c r="A1201" s="430">
        <v>2240201</v>
      </c>
      <c r="B1201" s="452" t="s">
        <v>64</v>
      </c>
      <c r="C1201" s="436">
        <v>17759</v>
      </c>
      <c r="D1201" s="436">
        <v>14775</v>
      </c>
      <c r="E1201" s="436">
        <v>23859</v>
      </c>
      <c r="F1201" s="433">
        <f t="shared" si="36"/>
        <v>1.3434878089982545</v>
      </c>
      <c r="G1201" s="433">
        <f t="shared" si="37"/>
        <v>1.6148223350253808</v>
      </c>
      <c r="I1201" s="439"/>
    </row>
    <row r="1202" spans="1:9" ht="13.5">
      <c r="A1202" s="430">
        <v>2240202</v>
      </c>
      <c r="B1202" s="452" t="s">
        <v>65</v>
      </c>
      <c r="C1202" s="436">
        <v>2399</v>
      </c>
      <c r="D1202" s="436">
        <v>4990</v>
      </c>
      <c r="E1202" s="436">
        <v>4545</v>
      </c>
      <c r="F1202" s="433">
        <f t="shared" si="36"/>
        <v>1.8945393914130888</v>
      </c>
      <c r="G1202" s="433">
        <f t="shared" si="37"/>
        <v>0.9108216432865731</v>
      </c>
      <c r="I1202" s="439"/>
    </row>
    <row r="1203" spans="1:9" ht="13.5">
      <c r="A1203" s="430">
        <v>2240203</v>
      </c>
      <c r="B1203" s="452" t="s">
        <v>66</v>
      </c>
      <c r="C1203" s="436">
        <v>282</v>
      </c>
      <c r="D1203" s="436">
        <v>0</v>
      </c>
      <c r="E1203" s="436">
        <v>4</v>
      </c>
      <c r="F1203" s="433">
        <f t="shared" si="36"/>
        <v>0.014184397163120567</v>
      </c>
      <c r="G1203" s="433" t="e">
        <f t="shared" si="37"/>
        <v>#DIV/0!</v>
      </c>
      <c r="I1203" s="439"/>
    </row>
    <row r="1204" spans="1:9" ht="13.5">
      <c r="A1204" s="430">
        <v>2240204</v>
      </c>
      <c r="B1204" s="452" t="s">
        <v>981</v>
      </c>
      <c r="C1204" s="436">
        <v>19387</v>
      </c>
      <c r="D1204" s="436">
        <v>31516</v>
      </c>
      <c r="E1204" s="436">
        <v>18864</v>
      </c>
      <c r="F1204" s="433">
        <f t="shared" si="36"/>
        <v>0.9730231598493836</v>
      </c>
      <c r="G1204" s="433">
        <f t="shared" si="37"/>
        <v>0.5985531158776495</v>
      </c>
      <c r="I1204" s="439"/>
    </row>
    <row r="1205" spans="1:9" ht="13.5">
      <c r="A1205" s="430">
        <v>2240299</v>
      </c>
      <c r="B1205" s="452" t="s">
        <v>982</v>
      </c>
      <c r="C1205" s="436">
        <v>10291</v>
      </c>
      <c r="D1205" s="436">
        <v>17063</v>
      </c>
      <c r="E1205" s="436">
        <v>13743</v>
      </c>
      <c r="F1205" s="433">
        <f t="shared" si="36"/>
        <v>1.3354387328733845</v>
      </c>
      <c r="G1205" s="433">
        <f t="shared" si="37"/>
        <v>0.8054269471956865</v>
      </c>
      <c r="I1205" s="439"/>
    </row>
    <row r="1206" spans="1:9" ht="13.5">
      <c r="A1206" s="430">
        <v>22404</v>
      </c>
      <c r="B1206" s="452" t="s">
        <v>983</v>
      </c>
      <c r="C1206" s="435">
        <v>2432</v>
      </c>
      <c r="D1206" s="435">
        <v>9138</v>
      </c>
      <c r="E1206" s="435">
        <v>3517</v>
      </c>
      <c r="F1206" s="433">
        <f t="shared" si="36"/>
        <v>1.4461348684210527</v>
      </c>
      <c r="G1206" s="433">
        <f t="shared" si="37"/>
        <v>0.38487634055592035</v>
      </c>
      <c r="I1206" s="439"/>
    </row>
    <row r="1207" spans="1:9" ht="13.5">
      <c r="A1207" s="430">
        <v>2240401</v>
      </c>
      <c r="B1207" s="452" t="s">
        <v>64</v>
      </c>
      <c r="C1207" s="435">
        <v>802</v>
      </c>
      <c r="D1207" s="435">
        <v>955</v>
      </c>
      <c r="E1207" s="435">
        <v>0</v>
      </c>
      <c r="F1207" s="433">
        <f t="shared" si="36"/>
        <v>0</v>
      </c>
      <c r="G1207" s="433">
        <f t="shared" si="37"/>
        <v>0</v>
      </c>
      <c r="I1207" s="439"/>
    </row>
    <row r="1208" spans="1:9" ht="13.5">
      <c r="A1208" s="430">
        <v>2240402</v>
      </c>
      <c r="B1208" s="452" t="s">
        <v>65</v>
      </c>
      <c r="C1208" s="435">
        <v>0</v>
      </c>
      <c r="D1208" s="435">
        <v>44</v>
      </c>
      <c r="E1208" s="435">
        <v>0</v>
      </c>
      <c r="F1208" s="433" t="e">
        <f t="shared" si="36"/>
        <v>#DIV/0!</v>
      </c>
      <c r="G1208" s="433">
        <f t="shared" si="37"/>
        <v>0</v>
      </c>
      <c r="I1208" s="439"/>
    </row>
    <row r="1209" spans="1:9" ht="13.5">
      <c r="A1209" s="430">
        <v>2240403</v>
      </c>
      <c r="B1209" s="452" t="s">
        <v>66</v>
      </c>
      <c r="C1209" s="435">
        <v>0</v>
      </c>
      <c r="D1209" s="435">
        <v>0</v>
      </c>
      <c r="E1209" s="435">
        <v>0</v>
      </c>
      <c r="F1209" s="433" t="e">
        <f t="shared" si="36"/>
        <v>#DIV/0!</v>
      </c>
      <c r="G1209" s="433" t="e">
        <f t="shared" si="37"/>
        <v>#DIV/0!</v>
      </c>
      <c r="I1209" s="439"/>
    </row>
    <row r="1210" spans="1:9" ht="13.5">
      <c r="A1210" s="430">
        <v>2240404</v>
      </c>
      <c r="B1210" s="452" t="s">
        <v>984</v>
      </c>
      <c r="C1210" s="435">
        <v>40</v>
      </c>
      <c r="D1210" s="435">
        <v>15</v>
      </c>
      <c r="E1210" s="435">
        <v>21</v>
      </c>
      <c r="F1210" s="433">
        <f t="shared" si="36"/>
        <v>0.525</v>
      </c>
      <c r="G1210" s="433">
        <f t="shared" si="37"/>
        <v>1.4</v>
      </c>
      <c r="I1210" s="439"/>
    </row>
    <row r="1211" spans="1:9" ht="13.5">
      <c r="A1211" s="430">
        <v>2240405</v>
      </c>
      <c r="B1211" s="452" t="s">
        <v>985</v>
      </c>
      <c r="C1211" s="435">
        <v>930</v>
      </c>
      <c r="D1211" s="435">
        <v>897</v>
      </c>
      <c r="E1211" s="435">
        <v>830</v>
      </c>
      <c r="F1211" s="433">
        <f t="shared" si="36"/>
        <v>0.8924731182795699</v>
      </c>
      <c r="G1211" s="433">
        <f t="shared" si="37"/>
        <v>0.9253065774804905</v>
      </c>
      <c r="I1211" s="439"/>
    </row>
    <row r="1212" spans="1:9" ht="13.5">
      <c r="A1212" s="430">
        <v>2240450</v>
      </c>
      <c r="B1212" s="452" t="s">
        <v>73</v>
      </c>
      <c r="C1212" s="435">
        <v>456</v>
      </c>
      <c r="D1212" s="435">
        <v>387</v>
      </c>
      <c r="E1212" s="435">
        <v>863</v>
      </c>
      <c r="F1212" s="433">
        <f t="shared" si="36"/>
        <v>1.8925438596491229</v>
      </c>
      <c r="G1212" s="433">
        <f t="shared" si="37"/>
        <v>2.2299741602067185</v>
      </c>
      <c r="I1212" s="439"/>
    </row>
    <row r="1213" spans="1:9" ht="13.5">
      <c r="A1213" s="430">
        <v>2240499</v>
      </c>
      <c r="B1213" s="452" t="s">
        <v>986</v>
      </c>
      <c r="C1213" s="435">
        <v>204</v>
      </c>
      <c r="D1213" s="435">
        <v>6840</v>
      </c>
      <c r="E1213" s="435">
        <v>1803</v>
      </c>
      <c r="F1213" s="433">
        <f t="shared" si="36"/>
        <v>8.838235294117647</v>
      </c>
      <c r="G1213" s="433">
        <f t="shared" si="37"/>
        <v>0.26359649122807016</v>
      </c>
      <c r="I1213" s="439"/>
    </row>
    <row r="1214" spans="1:9" ht="13.5">
      <c r="A1214" s="430">
        <v>22405</v>
      </c>
      <c r="B1214" s="452" t="s">
        <v>987</v>
      </c>
      <c r="C1214" s="435">
        <v>3912</v>
      </c>
      <c r="D1214" s="435">
        <v>6108</v>
      </c>
      <c r="E1214" s="435">
        <v>4039</v>
      </c>
      <c r="F1214" s="433">
        <f t="shared" si="36"/>
        <v>1.0324642126789365</v>
      </c>
      <c r="G1214" s="433">
        <f t="shared" si="37"/>
        <v>0.6612639161755075</v>
      </c>
      <c r="I1214" s="439"/>
    </row>
    <row r="1215" spans="1:9" ht="13.5">
      <c r="A1215" s="430">
        <v>2240501</v>
      </c>
      <c r="B1215" s="452" t="s">
        <v>64</v>
      </c>
      <c r="C1215" s="436">
        <v>1570</v>
      </c>
      <c r="D1215" s="436">
        <v>2056</v>
      </c>
      <c r="E1215" s="436">
        <v>1922</v>
      </c>
      <c r="F1215" s="433">
        <f t="shared" si="36"/>
        <v>1.224203821656051</v>
      </c>
      <c r="G1215" s="433">
        <f t="shared" si="37"/>
        <v>0.9348249027237354</v>
      </c>
      <c r="I1215" s="439"/>
    </row>
    <row r="1216" spans="1:9" ht="13.5">
      <c r="A1216" s="430">
        <v>2240502</v>
      </c>
      <c r="B1216" s="452" t="s">
        <v>65</v>
      </c>
      <c r="C1216" s="436">
        <v>38</v>
      </c>
      <c r="D1216" s="436">
        <v>22</v>
      </c>
      <c r="E1216" s="436">
        <v>490</v>
      </c>
      <c r="F1216" s="433">
        <f t="shared" si="36"/>
        <v>12.894736842105264</v>
      </c>
      <c r="G1216" s="433">
        <f t="shared" si="37"/>
        <v>22.272727272727273</v>
      </c>
      <c r="I1216" s="439"/>
    </row>
    <row r="1217" spans="1:9" ht="13.5">
      <c r="A1217" s="430">
        <v>2240503</v>
      </c>
      <c r="B1217" s="452" t="s">
        <v>66</v>
      </c>
      <c r="C1217" s="436">
        <v>0</v>
      </c>
      <c r="D1217" s="436">
        <v>0</v>
      </c>
      <c r="E1217" s="436">
        <v>0</v>
      </c>
      <c r="F1217" s="433" t="e">
        <f t="shared" si="36"/>
        <v>#DIV/0!</v>
      </c>
      <c r="G1217" s="433" t="e">
        <f t="shared" si="37"/>
        <v>#DIV/0!</v>
      </c>
      <c r="I1217" s="439"/>
    </row>
    <row r="1218" spans="1:9" ht="13.5">
      <c r="A1218" s="430">
        <v>2240504</v>
      </c>
      <c r="B1218" s="452" t="s">
        <v>988</v>
      </c>
      <c r="C1218" s="436">
        <v>614</v>
      </c>
      <c r="D1218" s="436">
        <v>618</v>
      </c>
      <c r="E1218" s="436">
        <v>607</v>
      </c>
      <c r="F1218" s="433">
        <f t="shared" si="36"/>
        <v>0.988599348534202</v>
      </c>
      <c r="G1218" s="433">
        <f t="shared" si="37"/>
        <v>0.982200647249191</v>
      </c>
      <c r="I1218" s="439"/>
    </row>
    <row r="1219" spans="1:9" ht="13.5">
      <c r="A1219" s="430">
        <v>2240505</v>
      </c>
      <c r="B1219" s="452" t="s">
        <v>989</v>
      </c>
      <c r="C1219" s="436">
        <v>43</v>
      </c>
      <c r="D1219" s="436">
        <v>187</v>
      </c>
      <c r="E1219" s="436">
        <v>60</v>
      </c>
      <c r="F1219" s="433">
        <f t="shared" si="36"/>
        <v>1.3953488372093024</v>
      </c>
      <c r="G1219" s="433">
        <f t="shared" si="37"/>
        <v>0.32085561497326204</v>
      </c>
      <c r="I1219" s="439"/>
    </row>
    <row r="1220" spans="1:9" ht="13.5">
      <c r="A1220" s="430">
        <v>2240506</v>
      </c>
      <c r="B1220" s="452" t="s">
        <v>990</v>
      </c>
      <c r="C1220" s="436">
        <v>0</v>
      </c>
      <c r="D1220" s="436">
        <v>5</v>
      </c>
      <c r="E1220" s="436">
        <v>5</v>
      </c>
      <c r="F1220" s="433" t="e">
        <f t="shared" si="36"/>
        <v>#DIV/0!</v>
      </c>
      <c r="G1220" s="433">
        <f t="shared" si="37"/>
        <v>1</v>
      </c>
      <c r="I1220" s="439"/>
    </row>
    <row r="1221" spans="1:9" ht="13.5">
      <c r="A1221" s="430">
        <v>2240507</v>
      </c>
      <c r="B1221" s="452" t="s">
        <v>991</v>
      </c>
      <c r="C1221" s="436">
        <v>726</v>
      </c>
      <c r="D1221" s="436">
        <v>2208</v>
      </c>
      <c r="E1221" s="436">
        <v>74</v>
      </c>
      <c r="F1221" s="433">
        <f t="shared" si="36"/>
        <v>0.10192837465564739</v>
      </c>
      <c r="G1221" s="433">
        <f t="shared" si="37"/>
        <v>0.03351449275362319</v>
      </c>
      <c r="I1221" s="439"/>
    </row>
    <row r="1222" spans="1:9" ht="13.5">
      <c r="A1222" s="430">
        <v>2240508</v>
      </c>
      <c r="B1222" s="452" t="s">
        <v>992</v>
      </c>
      <c r="C1222" s="436">
        <v>0</v>
      </c>
      <c r="D1222" s="436">
        <v>0</v>
      </c>
      <c r="E1222" s="436">
        <v>0</v>
      </c>
      <c r="F1222" s="433" t="e">
        <f t="shared" si="36"/>
        <v>#DIV/0!</v>
      </c>
      <c r="G1222" s="433" t="e">
        <f t="shared" si="37"/>
        <v>#DIV/0!</v>
      </c>
      <c r="I1222" s="439"/>
    </row>
    <row r="1223" spans="1:9" ht="13.5">
      <c r="A1223" s="430">
        <v>2240509</v>
      </c>
      <c r="B1223" s="452" t="s">
        <v>993</v>
      </c>
      <c r="C1223" s="436">
        <v>15</v>
      </c>
      <c r="D1223" s="436">
        <v>0</v>
      </c>
      <c r="E1223" s="436">
        <v>0</v>
      </c>
      <c r="F1223" s="433">
        <f aca="true" t="shared" si="38" ref="F1223:F1250">E1223/C1223</f>
        <v>0</v>
      </c>
      <c r="G1223" s="433" t="e">
        <f aca="true" t="shared" si="39" ref="G1223:G1250">E1223/D1223</f>
        <v>#DIV/0!</v>
      </c>
      <c r="I1223" s="439"/>
    </row>
    <row r="1224" spans="1:9" ht="13.5">
      <c r="A1224" s="430">
        <v>2240510</v>
      </c>
      <c r="B1224" s="452" t="s">
        <v>994</v>
      </c>
      <c r="C1224" s="436">
        <v>10</v>
      </c>
      <c r="D1224" s="436">
        <v>15</v>
      </c>
      <c r="E1224" s="436">
        <v>35</v>
      </c>
      <c r="F1224" s="433">
        <f t="shared" si="38"/>
        <v>3.5</v>
      </c>
      <c r="G1224" s="433">
        <f t="shared" si="39"/>
        <v>2.3333333333333335</v>
      </c>
      <c r="I1224" s="439"/>
    </row>
    <row r="1225" spans="1:9" ht="13.5">
      <c r="A1225" s="430">
        <v>2240550</v>
      </c>
      <c r="B1225" s="452" t="s">
        <v>995</v>
      </c>
      <c r="C1225" s="436">
        <v>785</v>
      </c>
      <c r="D1225" s="436">
        <v>958</v>
      </c>
      <c r="E1225" s="436">
        <v>713</v>
      </c>
      <c r="F1225" s="433">
        <f t="shared" si="38"/>
        <v>0.9082802547770701</v>
      </c>
      <c r="G1225" s="433">
        <f t="shared" si="39"/>
        <v>0.744258872651357</v>
      </c>
      <c r="I1225" s="439"/>
    </row>
    <row r="1226" spans="1:9" ht="13.5">
      <c r="A1226" s="430">
        <v>2240599</v>
      </c>
      <c r="B1226" s="452" t="s">
        <v>996</v>
      </c>
      <c r="C1226" s="436">
        <v>111</v>
      </c>
      <c r="D1226" s="436">
        <v>39</v>
      </c>
      <c r="E1226" s="436">
        <v>133</v>
      </c>
      <c r="F1226" s="433">
        <f t="shared" si="38"/>
        <v>1.1981981981981982</v>
      </c>
      <c r="G1226" s="433">
        <f t="shared" si="39"/>
        <v>3.41025641025641</v>
      </c>
      <c r="I1226" s="439"/>
    </row>
    <row r="1227" spans="1:9" ht="13.5">
      <c r="A1227" s="430">
        <v>22406</v>
      </c>
      <c r="B1227" s="452" t="s">
        <v>997</v>
      </c>
      <c r="C1227" s="435">
        <v>6924</v>
      </c>
      <c r="D1227" s="435">
        <v>6017</v>
      </c>
      <c r="E1227" s="435">
        <v>15153</v>
      </c>
      <c r="F1227" s="433">
        <f t="shared" si="38"/>
        <v>2.188474870017331</v>
      </c>
      <c r="G1227" s="433">
        <f t="shared" si="39"/>
        <v>2.518364633538308</v>
      </c>
      <c r="I1227" s="439"/>
    </row>
    <row r="1228" spans="1:9" ht="13.5">
      <c r="A1228" s="430">
        <v>2240601</v>
      </c>
      <c r="B1228" s="452" t="s">
        <v>998</v>
      </c>
      <c r="C1228" s="435">
        <v>4400</v>
      </c>
      <c r="D1228" s="435">
        <v>5369</v>
      </c>
      <c r="E1228" s="435">
        <v>14748</v>
      </c>
      <c r="F1228" s="433">
        <f t="shared" si="38"/>
        <v>3.351818181818182</v>
      </c>
      <c r="G1228" s="433">
        <f t="shared" si="39"/>
        <v>2.7468802384056623</v>
      </c>
      <c r="I1228" s="439"/>
    </row>
    <row r="1229" spans="1:9" ht="13.5">
      <c r="A1229" s="430">
        <v>2240602</v>
      </c>
      <c r="B1229" s="452" t="s">
        <v>999</v>
      </c>
      <c r="C1229" s="435">
        <v>18</v>
      </c>
      <c r="D1229" s="435">
        <v>13</v>
      </c>
      <c r="E1229" s="435">
        <v>0</v>
      </c>
      <c r="F1229" s="433">
        <f t="shared" si="38"/>
        <v>0</v>
      </c>
      <c r="G1229" s="433">
        <f t="shared" si="39"/>
        <v>0</v>
      </c>
      <c r="I1229" s="439"/>
    </row>
    <row r="1230" spans="1:9" ht="13.5">
      <c r="A1230" s="430">
        <v>2240699</v>
      </c>
      <c r="B1230" s="452" t="s">
        <v>1000</v>
      </c>
      <c r="C1230" s="435">
        <v>2506</v>
      </c>
      <c r="D1230" s="435">
        <v>635</v>
      </c>
      <c r="E1230" s="435">
        <v>405</v>
      </c>
      <c r="F1230" s="433">
        <f t="shared" si="38"/>
        <v>0.1616121308858739</v>
      </c>
      <c r="G1230" s="433">
        <f t="shared" si="39"/>
        <v>0.6377952755905512</v>
      </c>
      <c r="I1230" s="439"/>
    </row>
    <row r="1231" spans="1:9" ht="13.5">
      <c r="A1231" s="430">
        <v>22407</v>
      </c>
      <c r="B1231" s="452" t="s">
        <v>1001</v>
      </c>
      <c r="C1231" s="435">
        <v>4084</v>
      </c>
      <c r="D1231" s="435">
        <v>18533</v>
      </c>
      <c r="E1231" s="435">
        <v>6078</v>
      </c>
      <c r="F1231" s="433">
        <f t="shared" si="38"/>
        <v>1.4882468168462293</v>
      </c>
      <c r="G1231" s="433">
        <f t="shared" si="39"/>
        <v>0.3279555387686829</v>
      </c>
      <c r="I1231" s="439"/>
    </row>
    <row r="1232" spans="1:9" ht="13.5">
      <c r="A1232" s="430">
        <v>2240703</v>
      </c>
      <c r="B1232" s="452" t="s">
        <v>1002</v>
      </c>
      <c r="C1232" s="435">
        <v>3552</v>
      </c>
      <c r="D1232" s="435">
        <v>17007</v>
      </c>
      <c r="E1232" s="435">
        <v>5049</v>
      </c>
      <c r="F1232" s="433">
        <f t="shared" si="38"/>
        <v>1.4214527027027026</v>
      </c>
      <c r="G1232" s="433">
        <f t="shared" si="39"/>
        <v>0.29687775621802787</v>
      </c>
      <c r="I1232" s="439"/>
    </row>
    <row r="1233" spans="1:9" ht="13.5">
      <c r="A1233" s="430">
        <v>2240704</v>
      </c>
      <c r="B1233" s="452" t="s">
        <v>1003</v>
      </c>
      <c r="C1233" s="435">
        <v>6</v>
      </c>
      <c r="D1233" s="435">
        <v>0</v>
      </c>
      <c r="E1233" s="435">
        <v>8</v>
      </c>
      <c r="F1233" s="433">
        <f t="shared" si="38"/>
        <v>1.3333333333333333</v>
      </c>
      <c r="G1233" s="433" t="e">
        <f t="shared" si="39"/>
        <v>#DIV/0!</v>
      </c>
      <c r="I1233" s="439"/>
    </row>
    <row r="1234" spans="1:9" ht="13.5">
      <c r="A1234" s="430">
        <v>2240799</v>
      </c>
      <c r="B1234" s="452" t="s">
        <v>1004</v>
      </c>
      <c r="C1234" s="435">
        <v>526</v>
      </c>
      <c r="D1234" s="435">
        <v>1526</v>
      </c>
      <c r="E1234" s="435">
        <v>1021</v>
      </c>
      <c r="F1234" s="433">
        <f t="shared" si="38"/>
        <v>1.94106463878327</v>
      </c>
      <c r="G1234" s="433">
        <f t="shared" si="39"/>
        <v>0.6690694626474443</v>
      </c>
      <c r="I1234" s="439"/>
    </row>
    <row r="1235" spans="1:9" ht="13.5">
      <c r="A1235" s="430">
        <v>22499</v>
      </c>
      <c r="B1235" s="452" t="s">
        <v>1005</v>
      </c>
      <c r="C1235" s="435">
        <v>16739</v>
      </c>
      <c r="D1235" s="435">
        <v>21321</v>
      </c>
      <c r="E1235" s="435">
        <v>7811</v>
      </c>
      <c r="F1235" s="433">
        <f t="shared" si="38"/>
        <v>0.46663480494653203</v>
      </c>
      <c r="G1235" s="433">
        <f t="shared" si="39"/>
        <v>0.3663524224942545</v>
      </c>
      <c r="I1235" s="439"/>
    </row>
    <row r="1236" spans="1:9" ht="13.5">
      <c r="A1236" s="430">
        <v>227</v>
      </c>
      <c r="B1236" s="452" t="s">
        <v>1006</v>
      </c>
      <c r="C1236" s="435">
        <v>464000</v>
      </c>
      <c r="D1236" s="435"/>
      <c r="E1236" s="435">
        <v>630215</v>
      </c>
      <c r="F1236" s="433">
        <f t="shared" si="38"/>
        <v>1.3582219827586206</v>
      </c>
      <c r="G1236" s="433" t="e">
        <f t="shared" si="39"/>
        <v>#DIV/0!</v>
      </c>
      <c r="I1236" s="439"/>
    </row>
    <row r="1237" spans="1:9" ht="13.5">
      <c r="A1237" s="430">
        <v>229</v>
      </c>
      <c r="B1237" s="431" t="s">
        <v>1007</v>
      </c>
      <c r="C1237" s="435">
        <v>1488162</v>
      </c>
      <c r="D1237" s="435">
        <v>491460</v>
      </c>
      <c r="E1237" s="435">
        <v>2460556</v>
      </c>
      <c r="F1237" s="433">
        <f t="shared" si="38"/>
        <v>1.653419452989661</v>
      </c>
      <c r="G1237" s="433">
        <f t="shared" si="39"/>
        <v>5.006625157693404</v>
      </c>
      <c r="I1237" s="439"/>
    </row>
    <row r="1238" spans="1:9" ht="13.5">
      <c r="A1238" s="430">
        <v>22902</v>
      </c>
      <c r="B1238" s="431" t="s">
        <v>1008</v>
      </c>
      <c r="C1238" s="436">
        <v>413338</v>
      </c>
      <c r="D1238" s="436">
        <v>491460</v>
      </c>
      <c r="E1238" s="436">
        <v>781870</v>
      </c>
      <c r="F1238" s="433">
        <f t="shared" si="38"/>
        <v>1.8915996109721342</v>
      </c>
      <c r="G1238" s="433">
        <f t="shared" si="39"/>
        <v>1.5909127904610751</v>
      </c>
      <c r="I1238" s="439"/>
    </row>
    <row r="1239" spans="1:9" ht="13.5">
      <c r="A1239" s="430">
        <v>22999</v>
      </c>
      <c r="B1239" s="431" t="s">
        <v>874</v>
      </c>
      <c r="C1239" s="436">
        <v>1074824</v>
      </c>
      <c r="D1239" s="436">
        <v>491460</v>
      </c>
      <c r="E1239" s="436">
        <v>1678686</v>
      </c>
      <c r="F1239" s="433">
        <f t="shared" si="38"/>
        <v>1.5618240753835047</v>
      </c>
      <c r="G1239" s="433">
        <f t="shared" si="39"/>
        <v>3.415712367232328</v>
      </c>
      <c r="I1239" s="439"/>
    </row>
    <row r="1240" spans="1:9" ht="13.5">
      <c r="A1240" s="430">
        <v>232</v>
      </c>
      <c r="B1240" s="452" t="s">
        <v>1009</v>
      </c>
      <c r="C1240" s="442">
        <v>1604226</v>
      </c>
      <c r="D1240" s="442">
        <v>1311480</v>
      </c>
      <c r="E1240" s="442">
        <v>1403309</v>
      </c>
      <c r="F1240" s="433">
        <f t="shared" si="38"/>
        <v>0.874757671300677</v>
      </c>
      <c r="G1240" s="433">
        <f t="shared" si="39"/>
        <v>1.070019367432214</v>
      </c>
      <c r="I1240" s="439"/>
    </row>
    <row r="1241" spans="1:9" ht="13.5">
      <c r="A1241" s="430">
        <v>23203</v>
      </c>
      <c r="B1241" s="452" t="s">
        <v>1010</v>
      </c>
      <c r="C1241" s="442">
        <v>1604226</v>
      </c>
      <c r="D1241" s="442">
        <v>1311480</v>
      </c>
      <c r="E1241" s="442">
        <v>1403309</v>
      </c>
      <c r="F1241" s="433">
        <f t="shared" si="38"/>
        <v>0.874757671300677</v>
      </c>
      <c r="G1241" s="433">
        <f t="shared" si="39"/>
        <v>1.070019367432214</v>
      </c>
      <c r="I1241" s="439"/>
    </row>
    <row r="1242" spans="1:9" ht="13.5">
      <c r="A1242" s="430">
        <v>2320301</v>
      </c>
      <c r="B1242" s="452" t="s">
        <v>1011</v>
      </c>
      <c r="C1242" s="436">
        <v>1594062</v>
      </c>
      <c r="D1242" s="436">
        <v>1306604</v>
      </c>
      <c r="E1242" s="436">
        <v>1397416</v>
      </c>
      <c r="F1242" s="433">
        <f t="shared" si="38"/>
        <v>0.8766384243523777</v>
      </c>
      <c r="G1242" s="433">
        <f t="shared" si="39"/>
        <v>1.0695023128660253</v>
      </c>
      <c r="I1242" s="439"/>
    </row>
    <row r="1243" spans="1:9" ht="13.5">
      <c r="A1243" s="430">
        <v>2320302</v>
      </c>
      <c r="B1243" s="452" t="s">
        <v>1012</v>
      </c>
      <c r="C1243" s="436">
        <v>916</v>
      </c>
      <c r="D1243" s="436">
        <v>960</v>
      </c>
      <c r="E1243" s="436">
        <v>1071</v>
      </c>
      <c r="F1243" s="433">
        <f t="shared" si="38"/>
        <v>1.1692139737991267</v>
      </c>
      <c r="G1243" s="433">
        <f t="shared" si="39"/>
        <v>1.115625</v>
      </c>
      <c r="I1243" s="439"/>
    </row>
    <row r="1244" spans="1:9" ht="13.5">
      <c r="A1244" s="430">
        <v>2320303</v>
      </c>
      <c r="B1244" s="452" t="s">
        <v>1013</v>
      </c>
      <c r="C1244" s="436">
        <v>2279</v>
      </c>
      <c r="D1244" s="436">
        <v>2658</v>
      </c>
      <c r="E1244" s="436">
        <v>3344</v>
      </c>
      <c r="F1244" s="433">
        <f t="shared" si="38"/>
        <v>1.4673102237823608</v>
      </c>
      <c r="G1244" s="433">
        <f t="shared" si="39"/>
        <v>1.2580887885628291</v>
      </c>
      <c r="I1244" s="439"/>
    </row>
    <row r="1245" spans="1:9" ht="13.5">
      <c r="A1245" s="430">
        <v>2320399</v>
      </c>
      <c r="B1245" s="452" t="s">
        <v>1014</v>
      </c>
      <c r="C1245" s="436">
        <v>6969</v>
      </c>
      <c r="D1245" s="436">
        <v>1258</v>
      </c>
      <c r="E1245" s="436">
        <v>1478</v>
      </c>
      <c r="F1245" s="433">
        <f t="shared" si="38"/>
        <v>0.2120820777729947</v>
      </c>
      <c r="G1245" s="433">
        <f t="shared" si="39"/>
        <v>1.1748807631160572</v>
      </c>
      <c r="I1245" s="439"/>
    </row>
    <row r="1246" spans="1:9" ht="13.5">
      <c r="A1246" s="430">
        <v>233</v>
      </c>
      <c r="B1246" s="431" t="s">
        <v>1015</v>
      </c>
      <c r="C1246" s="435">
        <v>3406</v>
      </c>
      <c r="D1246" s="435">
        <v>6461</v>
      </c>
      <c r="E1246" s="435">
        <v>7690</v>
      </c>
      <c r="F1246" s="433">
        <f t="shared" si="38"/>
        <v>2.2577803875513798</v>
      </c>
      <c r="G1246" s="433">
        <f t="shared" si="39"/>
        <v>1.1902182324717536</v>
      </c>
      <c r="I1246" s="439"/>
    </row>
    <row r="1247" spans="1:9" ht="13.5">
      <c r="A1247" s="430">
        <v>23303</v>
      </c>
      <c r="B1247" s="431" t="s">
        <v>1016</v>
      </c>
      <c r="C1247" s="435">
        <v>3406</v>
      </c>
      <c r="D1247" s="435">
        <v>6461</v>
      </c>
      <c r="E1247" s="435">
        <v>7690</v>
      </c>
      <c r="F1247" s="433">
        <f t="shared" si="38"/>
        <v>2.2577803875513798</v>
      </c>
      <c r="G1247" s="433">
        <f t="shared" si="39"/>
        <v>1.1902182324717536</v>
      </c>
      <c r="I1247" s="439"/>
    </row>
    <row r="1248" spans="1:9" ht="13.5">
      <c r="A1248" s="430"/>
      <c r="B1248" s="431"/>
      <c r="C1248" s="435"/>
      <c r="D1248" s="435"/>
      <c r="E1248" s="435">
        <v>0</v>
      </c>
      <c r="F1248" s="433" t="e">
        <f t="shared" si="38"/>
        <v>#DIV/0!</v>
      </c>
      <c r="G1248" s="433" t="e">
        <f t="shared" si="39"/>
        <v>#DIV/0!</v>
      </c>
      <c r="I1248" s="439"/>
    </row>
    <row r="1249" spans="1:9" ht="13.5">
      <c r="A1249" s="430"/>
      <c r="B1249" s="431"/>
      <c r="C1249" s="435"/>
      <c r="D1249" s="435"/>
      <c r="E1249" s="435">
        <v>0</v>
      </c>
      <c r="F1249" s="433" t="e">
        <f t="shared" si="38"/>
        <v>#DIV/0!</v>
      </c>
      <c r="G1249" s="433" t="e">
        <f t="shared" si="39"/>
        <v>#DIV/0!</v>
      </c>
      <c r="I1249" s="439"/>
    </row>
    <row r="1250" spans="1:9" ht="13.5">
      <c r="A1250" s="430"/>
      <c r="B1250" s="455" t="s">
        <v>1017</v>
      </c>
      <c r="C1250" s="432">
        <v>44449209</v>
      </c>
      <c r="D1250" s="432">
        <v>53091890</v>
      </c>
      <c r="E1250" s="432">
        <v>47605601</v>
      </c>
      <c r="F1250" s="433">
        <f t="shared" si="38"/>
        <v>1.0710112074210365</v>
      </c>
      <c r="G1250" s="433">
        <f t="shared" si="39"/>
        <v>0.8966642739597328</v>
      </c>
      <c r="I1250" s="439"/>
    </row>
  </sheetData>
  <sheetProtection/>
  <autoFilter ref="A5:G1250"/>
  <mergeCells count="5">
    <mergeCell ref="A2:G2"/>
    <mergeCell ref="A4:B4"/>
    <mergeCell ref="E4:G4"/>
    <mergeCell ref="C4:C5"/>
    <mergeCell ref="D4:D5"/>
  </mergeCells>
  <printOptions horizontalCentered="1"/>
  <pageMargins left="0.314583333333333" right="0.314583333333333" top="0.354166666666667" bottom="0.354166666666667" header="0.314583333333333" footer="0.314583333333333"/>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L104"/>
  <sheetViews>
    <sheetView showGridLines="0" showZeros="0" workbookViewId="0" topLeftCell="A1">
      <pane ySplit="6" topLeftCell="A83" activePane="bottomLeft" state="frozen"/>
      <selection pane="bottomLeft" activeCell="C21" sqref="C21"/>
    </sheetView>
  </sheetViews>
  <sheetFormatPr defaultColWidth="9.00390625" defaultRowHeight="14.25"/>
  <cols>
    <col min="1" max="1" width="49.25390625" style="362" customWidth="1"/>
    <col min="2" max="2" width="12.625" style="362" customWidth="1"/>
    <col min="3" max="4" width="12.75390625" style="362" customWidth="1"/>
    <col min="5" max="6" width="10.50390625" style="363" customWidth="1"/>
    <col min="7" max="7" width="49.25390625" style="362" customWidth="1"/>
    <col min="8" max="9" width="10.125" style="362" customWidth="1"/>
    <col min="10" max="10" width="11.375" style="362" customWidth="1"/>
    <col min="11" max="12" width="10.125" style="363" customWidth="1"/>
    <col min="13" max="16384" width="9.00390625" style="362" customWidth="1"/>
  </cols>
  <sheetData>
    <row r="1" spans="1:4" ht="18" customHeight="1">
      <c r="A1" s="364" t="s">
        <v>1018</v>
      </c>
      <c r="B1" s="364"/>
      <c r="C1" s="364"/>
      <c r="D1" s="364"/>
    </row>
    <row r="2" spans="1:12" s="360" customFormat="1" ht="22.5">
      <c r="A2" s="365" t="s">
        <v>1019</v>
      </c>
      <c r="B2" s="365"/>
      <c r="C2" s="365"/>
      <c r="D2" s="365"/>
      <c r="E2" s="365"/>
      <c r="F2" s="365"/>
      <c r="G2" s="365"/>
      <c r="H2" s="365"/>
      <c r="I2" s="365"/>
      <c r="J2" s="365"/>
      <c r="K2" s="365"/>
      <c r="L2" s="365"/>
    </row>
    <row r="3" ht="20.25" customHeight="1">
      <c r="L3" s="404" t="s">
        <v>23</v>
      </c>
    </row>
    <row r="4" spans="1:12" ht="31.5" customHeight="1">
      <c r="A4" s="366" t="s">
        <v>1020</v>
      </c>
      <c r="B4" s="367"/>
      <c r="C4" s="367"/>
      <c r="D4" s="367"/>
      <c r="E4" s="367"/>
      <c r="F4" s="368"/>
      <c r="G4" s="366" t="s">
        <v>1021</v>
      </c>
      <c r="H4" s="367"/>
      <c r="I4" s="367"/>
      <c r="J4" s="367"/>
      <c r="K4" s="367"/>
      <c r="L4" s="368"/>
    </row>
    <row r="5" spans="1:12" ht="21.75" customHeight="1">
      <c r="A5" s="369" t="s">
        <v>24</v>
      </c>
      <c r="B5" s="370" t="s">
        <v>25</v>
      </c>
      <c r="C5" s="370" t="s">
        <v>26</v>
      </c>
      <c r="D5" s="371" t="s">
        <v>27</v>
      </c>
      <c r="E5" s="372"/>
      <c r="F5" s="373"/>
      <c r="G5" s="374" t="s">
        <v>24</v>
      </c>
      <c r="H5" s="370" t="s">
        <v>25</v>
      </c>
      <c r="I5" s="370" t="s">
        <v>26</v>
      </c>
      <c r="J5" s="371" t="s">
        <v>27</v>
      </c>
      <c r="K5" s="372"/>
      <c r="L5" s="373"/>
    </row>
    <row r="6" spans="1:12" ht="45.75" customHeight="1">
      <c r="A6" s="375"/>
      <c r="B6" s="376"/>
      <c r="C6" s="376"/>
      <c r="D6" s="72" t="s">
        <v>30</v>
      </c>
      <c r="E6" s="377" t="s">
        <v>31</v>
      </c>
      <c r="F6" s="377" t="s">
        <v>32</v>
      </c>
      <c r="G6" s="374"/>
      <c r="H6" s="376"/>
      <c r="I6" s="376"/>
      <c r="J6" s="72" t="s">
        <v>30</v>
      </c>
      <c r="K6" s="377" t="s">
        <v>31</v>
      </c>
      <c r="L6" s="377" t="s">
        <v>32</v>
      </c>
    </row>
    <row r="7" spans="1:12" ht="19.5" customHeight="1">
      <c r="A7" s="378" t="s">
        <v>1022</v>
      </c>
      <c r="B7" s="379">
        <v>15434897</v>
      </c>
      <c r="C7" s="380">
        <v>16186004</v>
      </c>
      <c r="D7" s="380">
        <v>15860769</v>
      </c>
      <c r="E7" s="381"/>
      <c r="F7" s="381"/>
      <c r="G7" s="382" t="s">
        <v>1023</v>
      </c>
      <c r="H7" s="383">
        <v>44449209</v>
      </c>
      <c r="I7" s="405">
        <v>53091890</v>
      </c>
      <c r="J7" s="405">
        <v>47605601</v>
      </c>
      <c r="K7" s="406"/>
      <c r="L7" s="406"/>
    </row>
    <row r="8" spans="1:12" ht="19.5" customHeight="1">
      <c r="A8" s="384" t="s">
        <v>1024</v>
      </c>
      <c r="B8" s="385">
        <v>32930361</v>
      </c>
      <c r="C8" s="385">
        <f>C9+C78+C82+C83+C88+C91</f>
        <v>48769831</v>
      </c>
      <c r="D8" s="385">
        <v>36188140</v>
      </c>
      <c r="E8" s="381"/>
      <c r="F8" s="381"/>
      <c r="G8" s="386" t="s">
        <v>1025</v>
      </c>
      <c r="H8" s="385">
        <v>3916049</v>
      </c>
      <c r="I8" s="385">
        <v>11863945</v>
      </c>
      <c r="J8" s="385">
        <v>4443308</v>
      </c>
      <c r="K8" s="406"/>
      <c r="L8" s="406"/>
    </row>
    <row r="9" spans="1:12" ht="19.5" customHeight="1">
      <c r="A9" s="387" t="s">
        <v>1026</v>
      </c>
      <c r="B9" s="388">
        <v>27558795</v>
      </c>
      <c r="C9" s="388">
        <v>35464350</v>
      </c>
      <c r="D9" s="388">
        <v>28451546</v>
      </c>
      <c r="E9" s="381"/>
      <c r="F9" s="381"/>
      <c r="G9" s="389" t="s">
        <v>1027</v>
      </c>
      <c r="H9" s="388">
        <v>1177816</v>
      </c>
      <c r="I9" s="388">
        <v>1095911</v>
      </c>
      <c r="J9" s="388">
        <v>592181</v>
      </c>
      <c r="K9" s="406"/>
      <c r="L9" s="406"/>
    </row>
    <row r="10" spans="1:12" ht="19.5" customHeight="1">
      <c r="A10" s="387" t="s">
        <v>1028</v>
      </c>
      <c r="B10" s="390">
        <v>790393</v>
      </c>
      <c r="C10" s="390">
        <v>1260093</v>
      </c>
      <c r="D10" s="390">
        <v>790393</v>
      </c>
      <c r="E10" s="381"/>
      <c r="F10" s="381"/>
      <c r="G10" s="389" t="s">
        <v>1029</v>
      </c>
      <c r="H10" s="391">
        <v>24500</v>
      </c>
      <c r="I10" s="395">
        <v>24500</v>
      </c>
      <c r="J10" s="395">
        <v>24500</v>
      </c>
      <c r="K10" s="406"/>
      <c r="L10" s="406"/>
    </row>
    <row r="11" spans="1:12" ht="19.5" customHeight="1">
      <c r="A11" s="392" t="s">
        <v>1030</v>
      </c>
      <c r="B11" s="393">
        <v>72672</v>
      </c>
      <c r="C11" s="394">
        <v>72672</v>
      </c>
      <c r="D11" s="394">
        <v>72672</v>
      </c>
      <c r="E11" s="381"/>
      <c r="F11" s="381"/>
      <c r="G11" s="389" t="s">
        <v>1031</v>
      </c>
      <c r="H11" s="391">
        <v>1153316</v>
      </c>
      <c r="I11" s="395">
        <v>1071411</v>
      </c>
      <c r="J11" s="395">
        <v>567681</v>
      </c>
      <c r="K11" s="406"/>
      <c r="L11" s="406"/>
    </row>
    <row r="12" spans="1:12" ht="19.5" customHeight="1">
      <c r="A12" s="392" t="s">
        <v>1032</v>
      </c>
      <c r="B12" s="393">
        <v>317900</v>
      </c>
      <c r="C12" s="394">
        <v>317900</v>
      </c>
      <c r="D12" s="394">
        <v>317900</v>
      </c>
      <c r="E12" s="381"/>
      <c r="F12" s="381"/>
      <c r="G12" s="389"/>
      <c r="H12" s="395"/>
      <c r="I12" s="395"/>
      <c r="J12" s="395"/>
      <c r="K12" s="406"/>
      <c r="L12" s="406"/>
    </row>
    <row r="13" spans="1:12" ht="19.5" customHeight="1">
      <c r="A13" s="392" t="s">
        <v>1033</v>
      </c>
      <c r="B13" s="393">
        <v>339721</v>
      </c>
      <c r="C13" s="393">
        <v>339721</v>
      </c>
      <c r="D13" s="393">
        <v>339721</v>
      </c>
      <c r="E13" s="381"/>
      <c r="F13" s="381"/>
      <c r="G13" s="389" t="s">
        <v>0</v>
      </c>
      <c r="H13" s="395"/>
      <c r="I13" s="395"/>
      <c r="J13" s="395"/>
      <c r="K13" s="406"/>
      <c r="L13" s="406"/>
    </row>
    <row r="14" spans="1:12" ht="19.5" customHeight="1">
      <c r="A14" s="392" t="s">
        <v>1034</v>
      </c>
      <c r="B14" s="393">
        <v>60100</v>
      </c>
      <c r="C14" s="393">
        <v>60100</v>
      </c>
      <c r="D14" s="393">
        <v>60100</v>
      </c>
      <c r="E14" s="381"/>
      <c r="F14" s="381"/>
      <c r="G14" s="389" t="s">
        <v>0</v>
      </c>
      <c r="H14" s="395"/>
      <c r="I14" s="395"/>
      <c r="J14" s="395"/>
      <c r="K14" s="406"/>
      <c r="L14" s="406"/>
    </row>
    <row r="15" spans="1:12" ht="19.5" customHeight="1">
      <c r="A15" s="392" t="s">
        <v>1035</v>
      </c>
      <c r="B15" s="393"/>
      <c r="C15" s="393">
        <v>469700</v>
      </c>
      <c r="D15" s="393"/>
      <c r="E15" s="381"/>
      <c r="F15" s="381"/>
      <c r="G15" s="389"/>
      <c r="H15" s="395"/>
      <c r="I15" s="395"/>
      <c r="J15" s="395"/>
      <c r="K15" s="406"/>
      <c r="L15" s="406"/>
    </row>
    <row r="16" spans="1:12" ht="19.5" customHeight="1">
      <c r="A16" s="392" t="s">
        <v>1036</v>
      </c>
      <c r="B16" s="393"/>
      <c r="C16" s="393"/>
      <c r="D16" s="393"/>
      <c r="E16" s="381"/>
      <c r="F16" s="381"/>
      <c r="G16" s="389"/>
      <c r="H16" s="395"/>
      <c r="I16" s="395"/>
      <c r="J16" s="395"/>
      <c r="K16" s="406"/>
      <c r="L16" s="406"/>
    </row>
    <row r="17" spans="1:12" ht="19.5" customHeight="1">
      <c r="A17" s="392" t="s">
        <v>1037</v>
      </c>
      <c r="B17" s="390">
        <v>26108201</v>
      </c>
      <c r="C17" s="390">
        <v>30033299</v>
      </c>
      <c r="D17" s="390">
        <v>27225083</v>
      </c>
      <c r="E17" s="381"/>
      <c r="F17" s="381"/>
      <c r="G17" s="389"/>
      <c r="H17" s="395"/>
      <c r="I17" s="395"/>
      <c r="J17" s="395"/>
      <c r="K17" s="406"/>
      <c r="L17" s="406"/>
    </row>
    <row r="18" spans="1:12" ht="19.5" customHeight="1">
      <c r="A18" s="392" t="s">
        <v>1038</v>
      </c>
      <c r="B18" s="393">
        <v>193723</v>
      </c>
      <c r="C18" s="393">
        <v>193723</v>
      </c>
      <c r="D18" s="393">
        <v>193723</v>
      </c>
      <c r="E18" s="381"/>
      <c r="F18" s="381"/>
      <c r="G18" s="389" t="s">
        <v>0</v>
      </c>
      <c r="H18" s="395"/>
      <c r="I18" s="395"/>
      <c r="J18" s="395"/>
      <c r="K18" s="406"/>
      <c r="L18" s="406"/>
    </row>
    <row r="19" spans="1:12" ht="19.5" customHeight="1">
      <c r="A19" s="396" t="s">
        <v>1039</v>
      </c>
      <c r="B19" s="393">
        <v>7800500</v>
      </c>
      <c r="C19" s="393">
        <v>8625500</v>
      </c>
      <c r="D19" s="393">
        <v>8516400</v>
      </c>
      <c r="E19" s="381"/>
      <c r="F19" s="381"/>
      <c r="G19" s="389" t="s">
        <v>0</v>
      </c>
      <c r="H19" s="395"/>
      <c r="I19" s="395"/>
      <c r="J19" s="395"/>
      <c r="K19" s="406"/>
      <c r="L19" s="406"/>
    </row>
    <row r="20" spans="1:12" ht="19.5" customHeight="1">
      <c r="A20" s="397" t="s">
        <v>1040</v>
      </c>
      <c r="B20" s="393">
        <v>980627</v>
      </c>
      <c r="C20" s="393">
        <v>1164753</v>
      </c>
      <c r="D20" s="393">
        <v>1048243</v>
      </c>
      <c r="E20" s="381"/>
      <c r="F20" s="381"/>
      <c r="G20" s="389" t="s">
        <v>0</v>
      </c>
      <c r="H20" s="395"/>
      <c r="I20" s="395"/>
      <c r="J20" s="395"/>
      <c r="K20" s="406"/>
      <c r="L20" s="406"/>
    </row>
    <row r="21" spans="1:12" ht="19.5" customHeight="1">
      <c r="A21" s="397" t="s">
        <v>1041</v>
      </c>
      <c r="B21" s="393">
        <v>415452</v>
      </c>
      <c r="C21" s="394">
        <v>804365</v>
      </c>
      <c r="D21" s="394">
        <v>559303</v>
      </c>
      <c r="E21" s="381"/>
      <c r="F21" s="381"/>
      <c r="G21" s="389" t="s">
        <v>0</v>
      </c>
      <c r="H21" s="395"/>
      <c r="I21" s="395"/>
      <c r="J21" s="395"/>
      <c r="K21" s="406"/>
      <c r="L21" s="406"/>
    </row>
    <row r="22" spans="1:12" ht="19.5" customHeight="1">
      <c r="A22" s="397" t="s">
        <v>1042</v>
      </c>
      <c r="B22" s="393">
        <v>10500</v>
      </c>
      <c r="C22" s="394">
        <v>16800</v>
      </c>
      <c r="D22" s="394">
        <v>11700</v>
      </c>
      <c r="E22" s="381"/>
      <c r="F22" s="381"/>
      <c r="G22" s="389" t="s">
        <v>0</v>
      </c>
      <c r="H22" s="395"/>
      <c r="I22" s="395"/>
      <c r="J22" s="395"/>
      <c r="K22" s="406"/>
      <c r="L22" s="406"/>
    </row>
    <row r="23" spans="1:12" ht="19.5" customHeight="1">
      <c r="A23" s="397" t="s">
        <v>1043</v>
      </c>
      <c r="B23" s="393">
        <v>95232</v>
      </c>
      <c r="C23" s="394">
        <v>95232</v>
      </c>
      <c r="D23" s="394">
        <v>95232</v>
      </c>
      <c r="E23" s="381"/>
      <c r="F23" s="381"/>
      <c r="G23" s="389" t="s">
        <v>0</v>
      </c>
      <c r="H23" s="395"/>
      <c r="I23" s="395"/>
      <c r="J23" s="395"/>
      <c r="K23" s="406"/>
      <c r="L23" s="406"/>
    </row>
    <row r="24" spans="1:12" ht="19.5" customHeight="1">
      <c r="A24" s="397" t="s">
        <v>1044</v>
      </c>
      <c r="B24" s="393">
        <v>72749</v>
      </c>
      <c r="C24" s="394">
        <v>88511</v>
      </c>
      <c r="D24" s="394">
        <v>79660</v>
      </c>
      <c r="E24" s="381"/>
      <c r="F24" s="381"/>
      <c r="G24" s="398" t="s">
        <v>0</v>
      </c>
      <c r="H24" s="399"/>
      <c r="I24" s="399"/>
      <c r="J24" s="399"/>
      <c r="K24" s="406"/>
      <c r="L24" s="406"/>
    </row>
    <row r="25" spans="1:12" ht="19.5" customHeight="1">
      <c r="A25" s="397" t="s">
        <v>1045</v>
      </c>
      <c r="B25" s="393">
        <v>406700</v>
      </c>
      <c r="C25" s="394">
        <v>484600</v>
      </c>
      <c r="D25" s="394">
        <v>436100</v>
      </c>
      <c r="E25" s="381"/>
      <c r="F25" s="381"/>
      <c r="G25" s="398" t="s">
        <v>0</v>
      </c>
      <c r="H25" s="399"/>
      <c r="I25" s="399"/>
      <c r="J25" s="399"/>
      <c r="K25" s="406"/>
      <c r="L25" s="406"/>
    </row>
    <row r="26" spans="1:12" ht="19.5" customHeight="1">
      <c r="A26" s="397" t="s">
        <v>1046</v>
      </c>
      <c r="B26" s="393">
        <v>3042611</v>
      </c>
      <c r="C26" s="394">
        <v>3240780</v>
      </c>
      <c r="D26" s="394">
        <v>3240342</v>
      </c>
      <c r="E26" s="381"/>
      <c r="F26" s="381"/>
      <c r="G26" s="400" t="s">
        <v>0</v>
      </c>
      <c r="H26" s="401"/>
      <c r="I26" s="401"/>
      <c r="J26" s="401"/>
      <c r="K26" s="406"/>
      <c r="L26" s="406"/>
    </row>
    <row r="27" spans="1:12" ht="19.5" customHeight="1">
      <c r="A27" s="397" t="s">
        <v>1047</v>
      </c>
      <c r="B27" s="393"/>
      <c r="C27" s="394"/>
      <c r="D27" s="394"/>
      <c r="E27" s="381"/>
      <c r="F27" s="381"/>
      <c r="G27" s="398" t="s">
        <v>0</v>
      </c>
      <c r="H27" s="399"/>
      <c r="I27" s="399"/>
      <c r="J27" s="399"/>
      <c r="K27" s="406"/>
      <c r="L27" s="406"/>
    </row>
    <row r="28" spans="1:12" ht="19.5" customHeight="1">
      <c r="A28" s="397" t="s">
        <v>1048</v>
      </c>
      <c r="B28" s="393">
        <v>1281269</v>
      </c>
      <c r="C28" s="394">
        <v>1344543</v>
      </c>
      <c r="D28" s="394">
        <v>1344543</v>
      </c>
      <c r="E28" s="381"/>
      <c r="F28" s="381"/>
      <c r="G28" s="398" t="s">
        <v>0</v>
      </c>
      <c r="H28" s="399"/>
      <c r="I28" s="399"/>
      <c r="J28" s="399"/>
      <c r="K28" s="406"/>
      <c r="L28" s="406"/>
    </row>
    <row r="29" spans="1:12" ht="19.5" customHeight="1">
      <c r="A29" s="397" t="s">
        <v>1049</v>
      </c>
      <c r="B29" s="393">
        <v>377900</v>
      </c>
      <c r="C29" s="394">
        <v>456039</v>
      </c>
      <c r="D29" s="394">
        <v>410400</v>
      </c>
      <c r="E29" s="381"/>
      <c r="F29" s="381"/>
      <c r="G29" s="398" t="s">
        <v>0</v>
      </c>
      <c r="H29" s="399"/>
      <c r="I29" s="399"/>
      <c r="J29" s="399"/>
      <c r="K29" s="406"/>
      <c r="L29" s="406"/>
    </row>
    <row r="30" spans="1:12" ht="19.5" customHeight="1">
      <c r="A30" s="397" t="s">
        <v>1050</v>
      </c>
      <c r="B30" s="393">
        <v>1020099</v>
      </c>
      <c r="C30" s="394">
        <v>1451334</v>
      </c>
      <c r="D30" s="394">
        <v>1303720</v>
      </c>
      <c r="E30" s="381"/>
      <c r="F30" s="381"/>
      <c r="G30" s="398" t="s">
        <v>0</v>
      </c>
      <c r="H30" s="399"/>
      <c r="I30" s="399"/>
      <c r="J30" s="399"/>
      <c r="K30" s="406"/>
      <c r="L30" s="406"/>
    </row>
    <row r="31" spans="1:12" ht="19.5" customHeight="1">
      <c r="A31" s="402" t="s">
        <v>1051</v>
      </c>
      <c r="B31" s="393"/>
      <c r="C31" s="394"/>
      <c r="D31" s="394"/>
      <c r="E31" s="381"/>
      <c r="F31" s="381"/>
      <c r="G31" s="398" t="s">
        <v>0</v>
      </c>
      <c r="H31" s="399"/>
      <c r="I31" s="399"/>
      <c r="J31" s="399"/>
      <c r="K31" s="406"/>
      <c r="L31" s="406"/>
    </row>
    <row r="32" spans="1:12" ht="19.5" customHeight="1">
      <c r="A32" s="402" t="s">
        <v>1052</v>
      </c>
      <c r="B32" s="393"/>
      <c r="C32" s="394"/>
      <c r="D32" s="394"/>
      <c r="E32" s="381"/>
      <c r="F32" s="381"/>
      <c r="G32" s="398" t="s">
        <v>0</v>
      </c>
      <c r="H32" s="399"/>
      <c r="I32" s="399"/>
      <c r="J32" s="399"/>
      <c r="K32" s="406"/>
      <c r="L32" s="406"/>
    </row>
    <row r="33" spans="1:12" ht="19.5" customHeight="1">
      <c r="A33" s="402" t="s">
        <v>1053</v>
      </c>
      <c r="B33" s="393"/>
      <c r="C33" s="394"/>
      <c r="D33" s="394"/>
      <c r="E33" s="381"/>
      <c r="F33" s="381"/>
      <c r="G33" s="398" t="s">
        <v>0</v>
      </c>
      <c r="H33" s="399"/>
      <c r="I33" s="399"/>
      <c r="J33" s="399"/>
      <c r="K33" s="406"/>
      <c r="L33" s="406"/>
    </row>
    <row r="34" spans="1:12" ht="19.5" customHeight="1">
      <c r="A34" s="402" t="s">
        <v>1054</v>
      </c>
      <c r="B34" s="393">
        <v>263100</v>
      </c>
      <c r="C34" s="394">
        <v>348394</v>
      </c>
      <c r="D34" s="394">
        <v>268936</v>
      </c>
      <c r="E34" s="381"/>
      <c r="F34" s="381"/>
      <c r="G34" s="398" t="s">
        <v>0</v>
      </c>
      <c r="H34" s="399"/>
      <c r="I34" s="399"/>
      <c r="J34" s="399"/>
      <c r="K34" s="406"/>
      <c r="L34" s="406"/>
    </row>
    <row r="35" spans="1:12" ht="19.5" customHeight="1">
      <c r="A35" s="402" t="s">
        <v>1055</v>
      </c>
      <c r="B35" s="393">
        <v>1087259</v>
      </c>
      <c r="C35" s="394">
        <v>1297256</v>
      </c>
      <c r="D35" s="394">
        <v>1178379</v>
      </c>
      <c r="E35" s="381"/>
      <c r="F35" s="381"/>
      <c r="G35" s="389" t="s">
        <v>0</v>
      </c>
      <c r="H35" s="395"/>
      <c r="I35" s="395"/>
      <c r="J35" s="395"/>
      <c r="K35" s="406"/>
      <c r="L35" s="406"/>
    </row>
    <row r="36" spans="1:12" ht="19.5" customHeight="1">
      <c r="A36" s="402" t="s">
        <v>1056</v>
      </c>
      <c r="B36" s="393">
        <v>3480</v>
      </c>
      <c r="C36" s="394">
        <v>5300</v>
      </c>
      <c r="D36" s="394">
        <v>4240</v>
      </c>
      <c r="E36" s="381"/>
      <c r="F36" s="381"/>
      <c r="G36" s="389" t="s">
        <v>0</v>
      </c>
      <c r="H36" s="395"/>
      <c r="I36" s="395"/>
      <c r="J36" s="395"/>
      <c r="K36" s="406"/>
      <c r="L36" s="406"/>
    </row>
    <row r="37" spans="1:12" ht="19.5" customHeight="1">
      <c r="A37" s="402" t="s">
        <v>1057</v>
      </c>
      <c r="B37" s="393">
        <v>69468</v>
      </c>
      <c r="C37" s="394">
        <v>78851</v>
      </c>
      <c r="D37" s="394">
        <v>111190</v>
      </c>
      <c r="E37" s="381"/>
      <c r="F37" s="381"/>
      <c r="G37" s="389" t="s">
        <v>0</v>
      </c>
      <c r="H37" s="395"/>
      <c r="I37" s="395"/>
      <c r="J37" s="395"/>
      <c r="K37" s="406"/>
      <c r="L37" s="406"/>
    </row>
    <row r="38" spans="1:12" ht="19.5" customHeight="1">
      <c r="A38" s="402" t="s">
        <v>1058</v>
      </c>
      <c r="B38" s="393">
        <v>2491666</v>
      </c>
      <c r="C38" s="394">
        <v>3183624</v>
      </c>
      <c r="D38" s="394">
        <v>2783148</v>
      </c>
      <c r="E38" s="381"/>
      <c r="F38" s="381"/>
      <c r="G38" s="389" t="s">
        <v>0</v>
      </c>
      <c r="H38" s="395"/>
      <c r="I38" s="395"/>
      <c r="J38" s="395"/>
      <c r="K38" s="406"/>
      <c r="L38" s="406"/>
    </row>
    <row r="39" spans="1:12" ht="19.5" customHeight="1">
      <c r="A39" s="402" t="s">
        <v>1059</v>
      </c>
      <c r="B39" s="393">
        <v>1058905</v>
      </c>
      <c r="C39" s="394">
        <v>1193197</v>
      </c>
      <c r="D39" s="394">
        <v>1042835</v>
      </c>
      <c r="E39" s="381"/>
      <c r="F39" s="381"/>
      <c r="G39" s="389" t="s">
        <v>0</v>
      </c>
      <c r="H39" s="395"/>
      <c r="I39" s="395"/>
      <c r="J39" s="395"/>
      <c r="K39" s="406"/>
      <c r="L39" s="406"/>
    </row>
    <row r="40" spans="1:12" ht="19.5" customHeight="1">
      <c r="A40" s="402" t="s">
        <v>1060</v>
      </c>
      <c r="B40" s="393">
        <v>290859</v>
      </c>
      <c r="C40" s="394">
        <v>293723</v>
      </c>
      <c r="D40" s="394">
        <v>111043</v>
      </c>
      <c r="E40" s="381"/>
      <c r="F40" s="381"/>
      <c r="G40" s="389" t="s">
        <v>0</v>
      </c>
      <c r="H40" s="395"/>
      <c r="I40" s="395"/>
      <c r="J40" s="395"/>
      <c r="K40" s="406"/>
      <c r="L40" s="406"/>
    </row>
    <row r="41" spans="1:12" ht="19.5" customHeight="1">
      <c r="A41" s="402" t="s">
        <v>1061</v>
      </c>
      <c r="B41" s="393"/>
      <c r="C41" s="394"/>
      <c r="D41" s="394"/>
      <c r="E41" s="381"/>
      <c r="F41" s="381"/>
      <c r="G41" s="389" t="s">
        <v>0</v>
      </c>
      <c r="H41" s="395"/>
      <c r="I41" s="395"/>
      <c r="J41" s="395"/>
      <c r="K41" s="406"/>
      <c r="L41" s="406"/>
    </row>
    <row r="42" spans="1:12" ht="19.5" customHeight="1">
      <c r="A42" s="402" t="s">
        <v>1062</v>
      </c>
      <c r="B42" s="393">
        <v>3122856</v>
      </c>
      <c r="C42" s="394">
        <v>2912882</v>
      </c>
      <c r="D42" s="394">
        <v>1337297</v>
      </c>
      <c r="E42" s="381"/>
      <c r="F42" s="381"/>
      <c r="G42" s="389" t="s">
        <v>0</v>
      </c>
      <c r="H42" s="395"/>
      <c r="I42" s="395"/>
      <c r="J42" s="395"/>
      <c r="K42" s="406"/>
      <c r="L42" s="406"/>
    </row>
    <row r="43" spans="1:12" ht="19.5" customHeight="1">
      <c r="A43" s="402" t="s">
        <v>1063</v>
      </c>
      <c r="B43" s="393">
        <v>1772412</v>
      </c>
      <c r="C43" s="394">
        <v>2408711</v>
      </c>
      <c r="D43" s="394">
        <v>2940677</v>
      </c>
      <c r="E43" s="381"/>
      <c r="F43" s="381"/>
      <c r="G43" s="389" t="s">
        <v>0</v>
      </c>
      <c r="H43" s="395"/>
      <c r="I43" s="395"/>
      <c r="J43" s="395"/>
      <c r="K43" s="406"/>
      <c r="L43" s="406"/>
    </row>
    <row r="44" spans="1:12" ht="19.5" customHeight="1">
      <c r="A44" s="402" t="s">
        <v>1064</v>
      </c>
      <c r="B44" s="393"/>
      <c r="C44" s="394">
        <v>37387</v>
      </c>
      <c r="D44" s="394">
        <v>22308</v>
      </c>
      <c r="E44" s="381"/>
      <c r="F44" s="381"/>
      <c r="G44" s="389" t="s">
        <v>0</v>
      </c>
      <c r="H44" s="395"/>
      <c r="I44" s="395"/>
      <c r="J44" s="395"/>
      <c r="K44" s="406"/>
      <c r="L44" s="406"/>
    </row>
    <row r="45" spans="1:12" ht="19.5" customHeight="1">
      <c r="A45" s="402" t="s">
        <v>1065</v>
      </c>
      <c r="B45" s="393"/>
      <c r="C45" s="394"/>
      <c r="D45" s="394"/>
      <c r="E45" s="381"/>
      <c r="F45" s="381"/>
      <c r="G45" s="389" t="s">
        <v>0</v>
      </c>
      <c r="H45" s="395"/>
      <c r="I45" s="395"/>
      <c r="J45" s="395"/>
      <c r="K45" s="406"/>
      <c r="L45" s="406"/>
    </row>
    <row r="46" spans="1:12" ht="19.5" customHeight="1">
      <c r="A46" s="402" t="s">
        <v>1066</v>
      </c>
      <c r="B46" s="393"/>
      <c r="C46" s="394"/>
      <c r="D46" s="394"/>
      <c r="E46" s="381"/>
      <c r="F46" s="381"/>
      <c r="G46" s="389" t="s">
        <v>0</v>
      </c>
      <c r="H46" s="395"/>
      <c r="I46" s="395"/>
      <c r="J46" s="395"/>
      <c r="K46" s="406"/>
      <c r="L46" s="406"/>
    </row>
    <row r="47" spans="1:12" ht="19.5" customHeight="1">
      <c r="A47" s="402" t="s">
        <v>1067</v>
      </c>
      <c r="B47" s="393"/>
      <c r="C47" s="394"/>
      <c r="D47" s="394"/>
      <c r="E47" s="381"/>
      <c r="F47" s="381"/>
      <c r="G47" s="389" t="s">
        <v>0</v>
      </c>
      <c r="H47" s="395"/>
      <c r="I47" s="395"/>
      <c r="J47" s="395"/>
      <c r="K47" s="406"/>
      <c r="L47" s="406"/>
    </row>
    <row r="48" spans="1:12" ht="19.5" customHeight="1">
      <c r="A48" s="402" t="s">
        <v>1068</v>
      </c>
      <c r="B48" s="393">
        <v>201499</v>
      </c>
      <c r="C48" s="394">
        <v>244494</v>
      </c>
      <c r="D48" s="394">
        <v>137998</v>
      </c>
      <c r="E48" s="381"/>
      <c r="F48" s="381"/>
      <c r="G48" s="389" t="s">
        <v>0</v>
      </c>
      <c r="H48" s="395"/>
      <c r="I48" s="395"/>
      <c r="J48" s="395"/>
      <c r="K48" s="406"/>
      <c r="L48" s="406"/>
    </row>
    <row r="49" spans="1:12" ht="19.5" customHeight="1">
      <c r="A49" s="402" t="s">
        <v>1069</v>
      </c>
      <c r="B49" s="393">
        <v>42755</v>
      </c>
      <c r="C49" s="394">
        <v>43112</v>
      </c>
      <c r="D49" s="394">
        <v>42991</v>
      </c>
      <c r="E49" s="381"/>
      <c r="F49" s="381"/>
      <c r="G49" s="398" t="s">
        <v>0</v>
      </c>
      <c r="H49" s="399"/>
      <c r="I49" s="399"/>
      <c r="J49" s="399"/>
      <c r="K49" s="406"/>
      <c r="L49" s="406"/>
    </row>
    <row r="50" spans="1:12" ht="19.5" customHeight="1">
      <c r="A50" s="402" t="s">
        <v>1070</v>
      </c>
      <c r="B50" s="393">
        <v>1181</v>
      </c>
      <c r="C50" s="394">
        <v>14994</v>
      </c>
      <c r="D50" s="394"/>
      <c r="E50" s="381"/>
      <c r="F50" s="381"/>
      <c r="G50" s="398"/>
      <c r="H50" s="399"/>
      <c r="I50" s="399"/>
      <c r="J50" s="399"/>
      <c r="K50" s="406"/>
      <c r="L50" s="406"/>
    </row>
    <row r="51" spans="1:12" ht="19.5" customHeight="1">
      <c r="A51" s="402" t="s">
        <v>1071</v>
      </c>
      <c r="B51" s="393"/>
      <c r="C51" s="394"/>
      <c r="D51" s="394"/>
      <c r="E51" s="381"/>
      <c r="F51" s="381"/>
      <c r="G51" s="398" t="s">
        <v>0</v>
      </c>
      <c r="H51" s="399"/>
      <c r="I51" s="399"/>
      <c r="J51" s="399"/>
      <c r="K51" s="406"/>
      <c r="L51" s="406"/>
    </row>
    <row r="52" spans="1:12" ht="19.5" customHeight="1">
      <c r="A52" s="397" t="s">
        <v>1072</v>
      </c>
      <c r="B52" s="393">
        <v>5399</v>
      </c>
      <c r="C52" s="394">
        <v>5194</v>
      </c>
      <c r="D52" s="394">
        <v>4675</v>
      </c>
      <c r="E52" s="381"/>
      <c r="F52" s="381"/>
      <c r="G52" s="398" t="s">
        <v>0</v>
      </c>
      <c r="H52" s="399"/>
      <c r="I52" s="399"/>
      <c r="J52" s="399"/>
      <c r="K52" s="406"/>
      <c r="L52" s="406"/>
    </row>
    <row r="53" spans="1:12" ht="19.5" customHeight="1">
      <c r="A53" s="397" t="s">
        <v>1073</v>
      </c>
      <c r="B53" s="390">
        <v>660201</v>
      </c>
      <c r="C53" s="390">
        <v>4170958</v>
      </c>
      <c r="D53" s="390">
        <v>436070</v>
      </c>
      <c r="E53" s="381"/>
      <c r="F53" s="381"/>
      <c r="G53" s="398" t="s">
        <v>0</v>
      </c>
      <c r="H53" s="399"/>
      <c r="I53" s="399"/>
      <c r="J53" s="399"/>
      <c r="K53" s="406"/>
      <c r="L53" s="406"/>
    </row>
    <row r="54" spans="1:12" ht="19.5" customHeight="1">
      <c r="A54" s="397" t="s">
        <v>1074</v>
      </c>
      <c r="B54" s="393">
        <v>4031</v>
      </c>
      <c r="C54" s="394">
        <v>58363</v>
      </c>
      <c r="D54" s="394">
        <v>3998</v>
      </c>
      <c r="E54" s="381"/>
      <c r="F54" s="381"/>
      <c r="G54" s="398" t="s">
        <v>0</v>
      </c>
      <c r="H54" s="399"/>
      <c r="I54" s="399"/>
      <c r="J54" s="399"/>
      <c r="K54" s="406"/>
      <c r="L54" s="406"/>
    </row>
    <row r="55" spans="1:12" ht="19.5" customHeight="1">
      <c r="A55" s="397" t="s">
        <v>1075</v>
      </c>
      <c r="B55" s="393"/>
      <c r="C55" s="394"/>
      <c r="D55" s="394">
        <v>3175</v>
      </c>
      <c r="E55" s="381"/>
      <c r="F55" s="381"/>
      <c r="G55" s="398"/>
      <c r="H55" s="399"/>
      <c r="I55" s="399"/>
      <c r="J55" s="399"/>
      <c r="K55" s="406"/>
      <c r="L55" s="406"/>
    </row>
    <row r="56" spans="1:12" ht="19.5" customHeight="1">
      <c r="A56" s="397" t="s">
        <v>1076</v>
      </c>
      <c r="B56" s="393">
        <v>1018</v>
      </c>
      <c r="C56" s="394">
        <v>3468</v>
      </c>
      <c r="D56" s="394"/>
      <c r="E56" s="381"/>
      <c r="F56" s="381"/>
      <c r="G56" s="398"/>
      <c r="H56" s="399"/>
      <c r="I56" s="399"/>
      <c r="J56" s="399"/>
      <c r="K56" s="406"/>
      <c r="L56" s="406"/>
    </row>
    <row r="57" spans="1:12" ht="19.5" customHeight="1">
      <c r="A57" s="397" t="s">
        <v>1077</v>
      </c>
      <c r="B57" s="393"/>
      <c r="C57" s="394"/>
      <c r="D57" s="394"/>
      <c r="E57" s="381"/>
      <c r="F57" s="381"/>
      <c r="G57" s="398"/>
      <c r="H57" s="399"/>
      <c r="I57" s="399"/>
      <c r="J57" s="399"/>
      <c r="K57" s="406"/>
      <c r="L57" s="406"/>
    </row>
    <row r="58" spans="1:12" ht="19.5" customHeight="1">
      <c r="A58" s="397" t="s">
        <v>1078</v>
      </c>
      <c r="B58" s="393"/>
      <c r="C58" s="394">
        <v>146752</v>
      </c>
      <c r="D58" s="394"/>
      <c r="E58" s="381"/>
      <c r="F58" s="381"/>
      <c r="G58" s="398"/>
      <c r="H58" s="399"/>
      <c r="I58" s="399"/>
      <c r="J58" s="399"/>
      <c r="K58" s="406"/>
      <c r="L58" s="406"/>
    </row>
    <row r="59" spans="1:12" ht="19.5" customHeight="1">
      <c r="A59" s="397" t="s">
        <v>1079</v>
      </c>
      <c r="B59" s="393"/>
      <c r="C59" s="394"/>
      <c r="D59" s="394"/>
      <c r="E59" s="381"/>
      <c r="F59" s="381"/>
      <c r="G59" s="398"/>
      <c r="H59" s="399"/>
      <c r="I59" s="399"/>
      <c r="J59" s="399"/>
      <c r="K59" s="406"/>
      <c r="L59" s="406"/>
    </row>
    <row r="60" spans="1:12" ht="19.5" customHeight="1">
      <c r="A60" s="397" t="s">
        <v>1080</v>
      </c>
      <c r="B60" s="393"/>
      <c r="C60" s="394">
        <v>38300</v>
      </c>
      <c r="D60" s="394">
        <v>320</v>
      </c>
      <c r="E60" s="381"/>
      <c r="F60" s="381"/>
      <c r="G60" s="398"/>
      <c r="H60" s="399"/>
      <c r="I60" s="399"/>
      <c r="J60" s="399"/>
      <c r="K60" s="406"/>
      <c r="L60" s="406"/>
    </row>
    <row r="61" spans="1:12" ht="19.5" customHeight="1">
      <c r="A61" s="397" t="s">
        <v>1081</v>
      </c>
      <c r="B61" s="393"/>
      <c r="C61" s="394">
        <v>33699</v>
      </c>
      <c r="D61" s="394"/>
      <c r="E61" s="381"/>
      <c r="F61" s="381"/>
      <c r="G61" s="398"/>
      <c r="H61" s="399"/>
      <c r="I61" s="399"/>
      <c r="J61" s="399"/>
      <c r="K61" s="406"/>
      <c r="L61" s="406"/>
    </row>
    <row r="62" spans="1:12" s="361" customFormat="1" ht="19.5" customHeight="1">
      <c r="A62" s="397" t="s">
        <v>1082</v>
      </c>
      <c r="B62" s="403">
        <v>40483</v>
      </c>
      <c r="C62" s="394">
        <v>228162</v>
      </c>
      <c r="D62" s="394">
        <v>53915</v>
      </c>
      <c r="E62" s="381"/>
      <c r="F62" s="381"/>
      <c r="G62" s="398"/>
      <c r="H62" s="399"/>
      <c r="I62" s="399"/>
      <c r="J62" s="399"/>
      <c r="K62" s="406"/>
      <c r="L62" s="406"/>
    </row>
    <row r="63" spans="1:12" ht="19.5" customHeight="1">
      <c r="A63" s="397" t="s">
        <v>1083</v>
      </c>
      <c r="B63" s="393">
        <v>50956</v>
      </c>
      <c r="C63" s="394">
        <v>317479</v>
      </c>
      <c r="D63" s="394">
        <v>147731</v>
      </c>
      <c r="E63" s="381"/>
      <c r="F63" s="381"/>
      <c r="G63" s="398"/>
      <c r="H63" s="399"/>
      <c r="I63" s="399"/>
      <c r="J63" s="399"/>
      <c r="K63" s="406"/>
      <c r="L63" s="406"/>
    </row>
    <row r="64" spans="1:12" ht="19.5" customHeight="1">
      <c r="A64" s="397" t="s">
        <v>1084</v>
      </c>
      <c r="B64" s="393"/>
      <c r="C64" s="394">
        <v>264898</v>
      </c>
      <c r="D64" s="394"/>
      <c r="E64" s="381"/>
      <c r="F64" s="381"/>
      <c r="G64" s="398"/>
      <c r="H64" s="399"/>
      <c r="I64" s="399"/>
      <c r="J64" s="399"/>
      <c r="K64" s="406"/>
      <c r="L64" s="406"/>
    </row>
    <row r="65" spans="1:12" ht="19.5" customHeight="1">
      <c r="A65" s="397" t="s">
        <v>1085</v>
      </c>
      <c r="B65" s="393">
        <v>465320</v>
      </c>
      <c r="C65" s="394">
        <v>1639022</v>
      </c>
      <c r="D65" s="394">
        <v>69584</v>
      </c>
      <c r="E65" s="381"/>
      <c r="F65" s="381"/>
      <c r="G65" s="398"/>
      <c r="H65" s="399"/>
      <c r="I65" s="399"/>
      <c r="J65" s="399"/>
      <c r="K65" s="406"/>
      <c r="L65" s="406"/>
    </row>
    <row r="66" spans="1:12" ht="19.5" customHeight="1">
      <c r="A66" s="397" t="s">
        <v>1086</v>
      </c>
      <c r="B66" s="393"/>
      <c r="C66" s="394">
        <v>354765</v>
      </c>
      <c r="D66" s="394"/>
      <c r="E66" s="381"/>
      <c r="F66" s="381"/>
      <c r="G66" s="398"/>
      <c r="H66" s="399"/>
      <c r="I66" s="399"/>
      <c r="J66" s="399"/>
      <c r="K66" s="406"/>
      <c r="L66" s="406"/>
    </row>
    <row r="67" spans="1:12" ht="19.5" customHeight="1">
      <c r="A67" s="397" t="s">
        <v>1087</v>
      </c>
      <c r="B67" s="393">
        <v>11537</v>
      </c>
      <c r="C67" s="394">
        <v>110549</v>
      </c>
      <c r="D67" s="394">
        <v>6022</v>
      </c>
      <c r="E67" s="381"/>
      <c r="F67" s="381"/>
      <c r="G67" s="398"/>
      <c r="H67" s="399"/>
      <c r="I67" s="399"/>
      <c r="J67" s="399"/>
      <c r="K67" s="406"/>
      <c r="L67" s="406"/>
    </row>
    <row r="68" spans="1:12" ht="19.5" customHeight="1">
      <c r="A68" s="397" t="s">
        <v>1088</v>
      </c>
      <c r="B68" s="393">
        <v>45786</v>
      </c>
      <c r="C68" s="394">
        <v>69722</v>
      </c>
      <c r="D68" s="394">
        <v>43065</v>
      </c>
      <c r="E68" s="381"/>
      <c r="F68" s="381"/>
      <c r="G68" s="398"/>
      <c r="H68" s="399"/>
      <c r="I68" s="399"/>
      <c r="J68" s="399"/>
      <c r="K68" s="406"/>
      <c r="L68" s="406"/>
    </row>
    <row r="69" spans="1:12" ht="19.5" customHeight="1">
      <c r="A69" s="397" t="s">
        <v>1089</v>
      </c>
      <c r="B69" s="393"/>
      <c r="C69" s="394"/>
      <c r="D69" s="394"/>
      <c r="E69" s="381"/>
      <c r="F69" s="381"/>
      <c r="G69" s="398"/>
      <c r="H69" s="399"/>
      <c r="I69" s="399"/>
      <c r="J69" s="399"/>
      <c r="K69" s="406"/>
      <c r="L69" s="406"/>
    </row>
    <row r="70" spans="1:12" ht="19.5" customHeight="1">
      <c r="A70" s="397" t="s">
        <v>1090</v>
      </c>
      <c r="B70" s="393">
        <v>27580</v>
      </c>
      <c r="C70" s="394">
        <v>69450</v>
      </c>
      <c r="D70" s="394">
        <v>95000</v>
      </c>
      <c r="E70" s="381"/>
      <c r="F70" s="381"/>
      <c r="G70" s="398"/>
      <c r="H70" s="399"/>
      <c r="I70" s="399"/>
      <c r="J70" s="399"/>
      <c r="K70" s="406"/>
      <c r="L70" s="406"/>
    </row>
    <row r="71" spans="1:12" ht="19.5" customHeight="1">
      <c r="A71" s="397" t="s">
        <v>1091</v>
      </c>
      <c r="B71" s="393"/>
      <c r="C71" s="394">
        <v>388210</v>
      </c>
      <c r="D71" s="394"/>
      <c r="E71" s="381"/>
      <c r="F71" s="381"/>
      <c r="G71" s="398"/>
      <c r="H71" s="399"/>
      <c r="I71" s="399"/>
      <c r="J71" s="399"/>
      <c r="K71" s="406"/>
      <c r="L71" s="406"/>
    </row>
    <row r="72" spans="1:12" ht="19.5" customHeight="1">
      <c r="A72" s="397" t="s">
        <v>1092</v>
      </c>
      <c r="B72" s="393"/>
      <c r="C72" s="394">
        <v>10000</v>
      </c>
      <c r="D72" s="394"/>
      <c r="E72" s="381"/>
      <c r="F72" s="381"/>
      <c r="G72" s="398"/>
      <c r="H72" s="399"/>
      <c r="I72" s="399"/>
      <c r="J72" s="399"/>
      <c r="K72" s="406"/>
      <c r="L72" s="406"/>
    </row>
    <row r="73" spans="1:12" ht="19.5" customHeight="1">
      <c r="A73" s="397" t="s">
        <v>1093</v>
      </c>
      <c r="B73" s="393">
        <v>13490</v>
      </c>
      <c r="C73" s="394">
        <v>49364</v>
      </c>
      <c r="D73" s="394">
        <v>13260</v>
      </c>
      <c r="E73" s="381"/>
      <c r="F73" s="381"/>
      <c r="G73" s="407"/>
      <c r="H73" s="408"/>
      <c r="I73" s="408"/>
      <c r="J73" s="408"/>
      <c r="K73" s="406"/>
      <c r="L73" s="406"/>
    </row>
    <row r="74" spans="1:12" ht="19.5" customHeight="1">
      <c r="A74" s="409" t="s">
        <v>1094</v>
      </c>
      <c r="B74" s="393"/>
      <c r="C74" s="394">
        <v>388755</v>
      </c>
      <c r="D74" s="394"/>
      <c r="E74" s="381"/>
      <c r="F74" s="381"/>
      <c r="G74" s="407"/>
      <c r="H74" s="408"/>
      <c r="I74" s="408"/>
      <c r="J74" s="408"/>
      <c r="K74" s="406"/>
      <c r="L74" s="406"/>
    </row>
    <row r="75" spans="1:12" ht="19.5" customHeight="1">
      <c r="A75" s="409"/>
      <c r="B75" s="410"/>
      <c r="C75" s="394"/>
      <c r="D75" s="394"/>
      <c r="E75" s="381"/>
      <c r="F75" s="381"/>
      <c r="G75" s="407"/>
      <c r="H75" s="411"/>
      <c r="I75" s="411"/>
      <c r="J75" s="411"/>
      <c r="K75" s="406"/>
      <c r="L75" s="406"/>
    </row>
    <row r="76" spans="1:12" ht="19.5" customHeight="1">
      <c r="A76" s="409"/>
      <c r="B76" s="393"/>
      <c r="C76" s="394"/>
      <c r="D76" s="394"/>
      <c r="E76" s="381"/>
      <c r="F76" s="381"/>
      <c r="G76" s="407"/>
      <c r="H76" s="411"/>
      <c r="I76" s="411"/>
      <c r="J76" s="411"/>
      <c r="K76" s="406"/>
      <c r="L76" s="406"/>
    </row>
    <row r="77" spans="1:12" ht="19.5" customHeight="1">
      <c r="A77" s="409"/>
      <c r="B77" s="393"/>
      <c r="C77" s="394"/>
      <c r="D77" s="394"/>
      <c r="E77" s="381"/>
      <c r="F77" s="381"/>
      <c r="G77" s="407"/>
      <c r="H77" s="411"/>
      <c r="I77" s="411"/>
      <c r="J77" s="411"/>
      <c r="K77" s="406"/>
      <c r="L77" s="406"/>
    </row>
    <row r="78" spans="1:12" ht="19.5" customHeight="1">
      <c r="A78" s="409" t="s">
        <v>1095</v>
      </c>
      <c r="B78" s="393"/>
      <c r="C78" s="393"/>
      <c r="D78" s="393"/>
      <c r="E78" s="381"/>
      <c r="F78" s="381"/>
      <c r="G78" s="407"/>
      <c r="H78" s="411"/>
      <c r="I78" s="411"/>
      <c r="J78" s="411"/>
      <c r="K78" s="406"/>
      <c r="L78" s="406"/>
    </row>
    <row r="79" spans="1:12" ht="19.5" customHeight="1">
      <c r="A79" s="409" t="s">
        <v>1096</v>
      </c>
      <c r="B79" s="393"/>
      <c r="C79" s="394"/>
      <c r="D79" s="394"/>
      <c r="E79" s="381"/>
      <c r="F79" s="381"/>
      <c r="G79" s="407"/>
      <c r="H79" s="411"/>
      <c r="I79" s="411"/>
      <c r="J79" s="411"/>
      <c r="K79" s="406"/>
      <c r="L79" s="406"/>
    </row>
    <row r="80" spans="1:12" ht="19.5" customHeight="1">
      <c r="A80" s="409" t="s">
        <v>1097</v>
      </c>
      <c r="B80" s="393"/>
      <c r="C80" s="394"/>
      <c r="D80" s="394"/>
      <c r="E80" s="381"/>
      <c r="F80" s="381"/>
      <c r="G80" s="407"/>
      <c r="H80" s="411"/>
      <c r="I80" s="411"/>
      <c r="J80" s="411"/>
      <c r="K80" s="406"/>
      <c r="L80" s="406"/>
    </row>
    <row r="81" spans="1:12" ht="19.5" customHeight="1">
      <c r="A81" s="409" t="s">
        <v>1098</v>
      </c>
      <c r="B81" s="393"/>
      <c r="C81" s="394"/>
      <c r="D81" s="394"/>
      <c r="E81" s="381"/>
      <c r="F81" s="381"/>
      <c r="G81" s="407"/>
      <c r="H81" s="411"/>
      <c r="I81" s="411"/>
      <c r="J81" s="411"/>
      <c r="K81" s="406"/>
      <c r="L81" s="406"/>
    </row>
    <row r="82" spans="1:12" ht="19.5" customHeight="1">
      <c r="A82" s="392" t="s">
        <v>1099</v>
      </c>
      <c r="B82" s="393">
        <v>2054483</v>
      </c>
      <c r="C82" s="394">
        <v>1945872</v>
      </c>
      <c r="D82" s="394">
        <v>2653618</v>
      </c>
      <c r="E82" s="381"/>
      <c r="F82" s="381"/>
      <c r="G82" s="407"/>
      <c r="H82" s="411"/>
      <c r="I82" s="411"/>
      <c r="J82" s="411"/>
      <c r="K82" s="406"/>
      <c r="L82" s="406"/>
    </row>
    <row r="83" spans="1:12" ht="19.5" customHeight="1">
      <c r="A83" s="392" t="s">
        <v>1100</v>
      </c>
      <c r="B83" s="393">
        <v>2061610</v>
      </c>
      <c r="C83" s="393">
        <v>1625527</v>
      </c>
      <c r="D83" s="393">
        <v>2688071</v>
      </c>
      <c r="E83" s="381"/>
      <c r="F83" s="381"/>
      <c r="G83" s="407"/>
      <c r="H83" s="411"/>
      <c r="I83" s="411"/>
      <c r="J83" s="411"/>
      <c r="K83" s="406"/>
      <c r="L83" s="406"/>
    </row>
    <row r="84" spans="1:12" ht="19.5" customHeight="1">
      <c r="A84" s="392" t="s">
        <v>1101</v>
      </c>
      <c r="B84" s="393">
        <v>1823023</v>
      </c>
      <c r="C84" s="394">
        <v>1382783</v>
      </c>
      <c r="D84" s="394">
        <v>2447764</v>
      </c>
      <c r="E84" s="381"/>
      <c r="F84" s="381"/>
      <c r="G84" s="407" t="s">
        <v>1102</v>
      </c>
      <c r="H84" s="408"/>
      <c r="I84" s="408"/>
      <c r="J84" s="393"/>
      <c r="K84" s="406"/>
      <c r="L84" s="406"/>
    </row>
    <row r="85" spans="1:12" ht="19.5" customHeight="1">
      <c r="A85" s="409" t="s">
        <v>1103</v>
      </c>
      <c r="B85" s="412"/>
      <c r="C85" s="394"/>
      <c r="D85" s="394"/>
      <c r="E85" s="381"/>
      <c r="F85" s="381"/>
      <c r="G85" s="389" t="s">
        <v>1104</v>
      </c>
      <c r="H85" s="399">
        <v>8403</v>
      </c>
      <c r="I85" s="399">
        <v>1832</v>
      </c>
      <c r="J85" s="393"/>
      <c r="K85" s="406"/>
      <c r="L85" s="406"/>
    </row>
    <row r="86" spans="1:12" ht="19.5" customHeight="1">
      <c r="A86" s="392" t="s">
        <v>1105</v>
      </c>
      <c r="B86" s="393">
        <v>46569</v>
      </c>
      <c r="C86" s="394">
        <v>50654</v>
      </c>
      <c r="D86" s="394">
        <v>37181</v>
      </c>
      <c r="E86" s="381"/>
      <c r="F86" s="381"/>
      <c r="G86" s="413" t="s">
        <v>1106</v>
      </c>
      <c r="H86" s="395"/>
      <c r="I86" s="395">
        <v>1945081</v>
      </c>
      <c r="J86" s="393"/>
      <c r="K86" s="406"/>
      <c r="L86" s="406"/>
    </row>
    <row r="87" spans="1:12" ht="19.5" customHeight="1">
      <c r="A87" s="392" t="s">
        <v>1107</v>
      </c>
      <c r="B87" s="393">
        <v>192018</v>
      </c>
      <c r="C87" s="394">
        <v>192090</v>
      </c>
      <c r="D87" s="394">
        <v>203126</v>
      </c>
      <c r="E87" s="381"/>
      <c r="F87" s="381"/>
      <c r="G87" s="413" t="s">
        <v>1108</v>
      </c>
      <c r="H87" s="414"/>
      <c r="I87" s="414"/>
      <c r="J87" s="393"/>
      <c r="K87" s="406"/>
      <c r="L87" s="406"/>
    </row>
    <row r="88" spans="1:12" ht="19.5" customHeight="1">
      <c r="A88" s="392" t="s">
        <v>1109</v>
      </c>
      <c r="B88" s="412">
        <v>530000</v>
      </c>
      <c r="C88" s="394">
        <v>8769483</v>
      </c>
      <c r="D88" s="394">
        <v>1340000</v>
      </c>
      <c r="E88" s="381"/>
      <c r="F88" s="381"/>
      <c r="G88" s="415" t="s">
        <v>1110</v>
      </c>
      <c r="H88" s="414">
        <v>2729830</v>
      </c>
      <c r="I88" s="395">
        <v>6131050</v>
      </c>
      <c r="J88" s="393">
        <v>3851127</v>
      </c>
      <c r="K88" s="406"/>
      <c r="L88" s="406"/>
    </row>
    <row r="89" spans="1:12" ht="19.5" customHeight="1">
      <c r="A89" s="392" t="s">
        <v>1111</v>
      </c>
      <c r="B89" s="393"/>
      <c r="C89" s="394"/>
      <c r="D89" s="394"/>
      <c r="E89" s="381"/>
      <c r="F89" s="381"/>
      <c r="G89" s="415" t="s">
        <v>1112</v>
      </c>
      <c r="H89" s="414"/>
      <c r="I89" s="414"/>
      <c r="J89" s="393"/>
      <c r="K89" s="406"/>
      <c r="L89" s="406"/>
    </row>
    <row r="90" spans="1:12" ht="19.5" customHeight="1">
      <c r="A90" s="392" t="s">
        <v>1113</v>
      </c>
      <c r="B90" s="412"/>
      <c r="C90" s="394"/>
      <c r="D90" s="394"/>
      <c r="E90" s="381"/>
      <c r="F90" s="381"/>
      <c r="G90" s="415" t="s">
        <v>1114</v>
      </c>
      <c r="H90" s="395"/>
      <c r="I90" s="395">
        <v>2000</v>
      </c>
      <c r="J90" s="393"/>
      <c r="K90" s="406"/>
      <c r="L90" s="406"/>
    </row>
    <row r="91" spans="1:12" ht="19.5" customHeight="1">
      <c r="A91" s="392" t="s">
        <v>1115</v>
      </c>
      <c r="B91" s="393">
        <v>725473</v>
      </c>
      <c r="C91" s="394">
        <v>964599</v>
      </c>
      <c r="D91" s="394">
        <v>1054905</v>
      </c>
      <c r="E91" s="381"/>
      <c r="F91" s="381"/>
      <c r="G91" s="416" t="s">
        <v>1116</v>
      </c>
      <c r="H91" s="395"/>
      <c r="I91" s="395"/>
      <c r="J91" s="393"/>
      <c r="K91" s="406"/>
      <c r="L91" s="406"/>
    </row>
    <row r="92" spans="1:12" ht="19.5" customHeight="1">
      <c r="A92" s="409" t="s">
        <v>1117</v>
      </c>
      <c r="B92" s="394"/>
      <c r="C92" s="394"/>
      <c r="D92" s="394"/>
      <c r="E92" s="381"/>
      <c r="F92" s="381"/>
      <c r="G92" s="416" t="s">
        <v>1118</v>
      </c>
      <c r="H92" s="395"/>
      <c r="I92" s="395"/>
      <c r="J92" s="393"/>
      <c r="K92" s="406"/>
      <c r="L92" s="406"/>
    </row>
    <row r="93" spans="1:12" ht="18.75" customHeight="1">
      <c r="A93" s="409" t="s">
        <v>1119</v>
      </c>
      <c r="B93" s="394"/>
      <c r="C93" s="394"/>
      <c r="D93" s="394"/>
      <c r="E93" s="381"/>
      <c r="F93" s="381"/>
      <c r="G93" s="389" t="s">
        <v>1120</v>
      </c>
      <c r="H93" s="395"/>
      <c r="I93" s="395">
        <v>2688071</v>
      </c>
      <c r="J93" s="393"/>
      <c r="K93" s="406"/>
      <c r="L93" s="406"/>
    </row>
    <row r="94" spans="1:12" ht="18" customHeight="1">
      <c r="A94" s="392"/>
      <c r="B94" s="394"/>
      <c r="C94" s="394"/>
      <c r="D94" s="394"/>
      <c r="E94" s="381"/>
      <c r="F94" s="381"/>
      <c r="G94" s="415"/>
      <c r="H94" s="395"/>
      <c r="I94" s="395"/>
      <c r="J94" s="395"/>
      <c r="K94" s="406"/>
      <c r="L94" s="406"/>
    </row>
    <row r="95" spans="1:12" ht="18" customHeight="1">
      <c r="A95" s="392"/>
      <c r="B95" s="394"/>
      <c r="C95" s="394"/>
      <c r="D95" s="394"/>
      <c r="E95" s="381"/>
      <c r="F95" s="381"/>
      <c r="G95" s="415"/>
      <c r="H95" s="395"/>
      <c r="I95" s="395"/>
      <c r="J95" s="395"/>
      <c r="K95" s="406"/>
      <c r="L95" s="406"/>
    </row>
    <row r="96" spans="1:12" ht="18" customHeight="1">
      <c r="A96" s="392"/>
      <c r="B96" s="394"/>
      <c r="C96" s="394"/>
      <c r="D96" s="394"/>
      <c r="E96" s="381"/>
      <c r="F96" s="381"/>
      <c r="G96" s="415" t="s">
        <v>0</v>
      </c>
      <c r="H96" s="395"/>
      <c r="I96" s="395"/>
      <c r="J96" s="395"/>
      <c r="K96" s="406"/>
      <c r="L96" s="406"/>
    </row>
    <row r="97" spans="1:12" ht="18" customHeight="1">
      <c r="A97" s="392"/>
      <c r="B97" s="394"/>
      <c r="C97" s="394"/>
      <c r="D97" s="394"/>
      <c r="E97" s="381"/>
      <c r="F97" s="381"/>
      <c r="G97" s="415"/>
      <c r="H97" s="395"/>
      <c r="I97" s="395"/>
      <c r="J97" s="395"/>
      <c r="K97" s="406"/>
      <c r="L97" s="406"/>
    </row>
    <row r="98" spans="1:12" ht="18" customHeight="1">
      <c r="A98" s="392"/>
      <c r="B98" s="394"/>
      <c r="C98" s="394"/>
      <c r="D98" s="394"/>
      <c r="E98" s="381"/>
      <c r="F98" s="381"/>
      <c r="G98" s="415"/>
      <c r="H98" s="395"/>
      <c r="I98" s="395"/>
      <c r="J98" s="395"/>
      <c r="K98" s="406"/>
      <c r="L98" s="406"/>
    </row>
    <row r="99" spans="1:12" ht="18" customHeight="1">
      <c r="A99" s="417" t="s">
        <v>1121</v>
      </c>
      <c r="B99" s="418">
        <v>48365258</v>
      </c>
      <c r="C99" s="418">
        <v>64955835</v>
      </c>
      <c r="D99" s="418">
        <v>52048909</v>
      </c>
      <c r="E99" s="381"/>
      <c r="F99" s="381"/>
      <c r="G99" s="419" t="s">
        <v>1122</v>
      </c>
      <c r="H99" s="405">
        <v>48365258</v>
      </c>
      <c r="I99" s="405">
        <v>64955835</v>
      </c>
      <c r="J99" s="405">
        <v>52048909</v>
      </c>
      <c r="K99" s="406"/>
      <c r="L99" s="406"/>
    </row>
    <row r="101" ht="13.5">
      <c r="J101" s="420"/>
    </row>
    <row r="102" ht="13.5">
      <c r="J102" s="421"/>
    </row>
    <row r="104" ht="13.5">
      <c r="J104" s="421"/>
    </row>
  </sheetData>
  <sheetProtection/>
  <autoFilter ref="A6:L99"/>
  <mergeCells count="10">
    <mergeCell ref="A2:L2"/>
    <mergeCell ref="A4:F4"/>
    <mergeCell ref="G4:L4"/>
    <mergeCell ref="D5:F5"/>
    <mergeCell ref="J5:L5"/>
    <mergeCell ref="A5:A6"/>
    <mergeCell ref="B5:B6"/>
    <mergeCell ref="C5:C6"/>
    <mergeCell ref="H5:H6"/>
    <mergeCell ref="I5:I6"/>
  </mergeCells>
  <printOptions horizontalCentered="1"/>
  <pageMargins left="0.472222222222222" right="0.472222222222222" top="0.590277777777778" bottom="0.472222222222222" header="0.314583333333333" footer="0.314583333333333"/>
  <pageSetup fitToHeight="0" fitToWidth="1" horizontalDpi="600" verticalDpi="600" orientation="landscape" paperSize="9" scale="63"/>
</worksheet>
</file>

<file path=xl/worksheets/sheet6.xml><?xml version="1.0" encoding="utf-8"?>
<worksheet xmlns="http://schemas.openxmlformats.org/spreadsheetml/2006/main" xmlns:r="http://schemas.openxmlformats.org/officeDocument/2006/relationships">
  <dimension ref="A1:IL219"/>
  <sheetViews>
    <sheetView showGridLines="0" showZeros="0" workbookViewId="0" topLeftCell="A1">
      <pane xSplit="3" ySplit="5" topLeftCell="D201" activePane="bottomRight" state="frozen"/>
      <selection pane="bottomRight" activeCell="E215" sqref="E215"/>
    </sheetView>
  </sheetViews>
  <sheetFormatPr defaultColWidth="45.25390625" defaultRowHeight="14.25"/>
  <cols>
    <col min="1" max="1" width="9.375" style="342" bestFit="1" customWidth="1"/>
    <col min="2" max="2" width="33.25390625" style="342" customWidth="1"/>
    <col min="3" max="3" width="17.625" style="342" customWidth="1"/>
    <col min="4" max="9" width="14.00390625" style="343" customWidth="1"/>
    <col min="10" max="32" width="9.00390625" style="342" customWidth="1"/>
    <col min="33" max="224" width="45.25390625" style="342" customWidth="1"/>
    <col min="225" max="246" width="9.00390625" style="342" customWidth="1"/>
    <col min="247" max="16384" width="45.25390625" style="342" customWidth="1"/>
  </cols>
  <sheetData>
    <row r="1" spans="1:9" s="342" customFormat="1" ht="15">
      <c r="A1" s="344" t="s">
        <v>1123</v>
      </c>
      <c r="D1" s="343"/>
      <c r="E1" s="343"/>
      <c r="F1" s="343"/>
      <c r="G1" s="343"/>
      <c r="H1" s="343"/>
      <c r="I1" s="343"/>
    </row>
    <row r="2" spans="1:246" s="44" customFormat="1" ht="22.5">
      <c r="A2" s="345" t="s">
        <v>1124</v>
      </c>
      <c r="B2" s="345"/>
      <c r="C2" s="345"/>
      <c r="D2" s="346"/>
      <c r="E2" s="346"/>
      <c r="F2" s="346"/>
      <c r="G2" s="346"/>
      <c r="H2" s="346"/>
      <c r="I2" s="346"/>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7"/>
      <c r="AL2" s="357"/>
      <c r="AM2" s="357"/>
      <c r="AN2" s="357"/>
      <c r="AO2" s="357"/>
      <c r="AP2" s="357"/>
      <c r="AQ2" s="357"/>
      <c r="AR2" s="357"/>
      <c r="AS2" s="357"/>
      <c r="AT2" s="357"/>
      <c r="AU2" s="357"/>
      <c r="AV2" s="357"/>
      <c r="AW2" s="357"/>
      <c r="AX2" s="357"/>
      <c r="AY2" s="357"/>
      <c r="AZ2" s="357"/>
      <c r="BA2" s="357"/>
      <c r="BB2" s="357"/>
      <c r="BC2" s="357"/>
      <c r="BD2" s="357"/>
      <c r="BE2" s="357"/>
      <c r="BF2" s="357"/>
      <c r="BG2" s="357"/>
      <c r="BH2" s="357"/>
      <c r="BI2" s="357"/>
      <c r="BJ2" s="357"/>
      <c r="BK2" s="357"/>
      <c r="BL2" s="357"/>
      <c r="BM2" s="357"/>
      <c r="BN2" s="357"/>
      <c r="BO2" s="357"/>
      <c r="BP2" s="357"/>
      <c r="BQ2" s="357"/>
      <c r="BR2" s="357"/>
      <c r="BS2" s="357"/>
      <c r="BT2" s="357"/>
      <c r="BU2" s="357"/>
      <c r="BV2" s="357"/>
      <c r="BW2" s="357"/>
      <c r="BX2" s="357"/>
      <c r="BY2" s="357"/>
      <c r="BZ2" s="357"/>
      <c r="CA2" s="357"/>
      <c r="CB2" s="357"/>
      <c r="CC2" s="357"/>
      <c r="CD2" s="357"/>
      <c r="CE2" s="357"/>
      <c r="CF2" s="357"/>
      <c r="CG2" s="357"/>
      <c r="CH2" s="357"/>
      <c r="CI2" s="357"/>
      <c r="CJ2" s="357"/>
      <c r="CK2" s="357"/>
      <c r="CL2" s="357"/>
      <c r="CM2" s="357"/>
      <c r="CN2" s="357"/>
      <c r="CO2" s="357"/>
      <c r="CP2" s="357"/>
      <c r="CQ2" s="357"/>
      <c r="CR2" s="357"/>
      <c r="CS2" s="357"/>
      <c r="CT2" s="357"/>
      <c r="CU2" s="357"/>
      <c r="CV2" s="357"/>
      <c r="CW2" s="357"/>
      <c r="CX2" s="357"/>
      <c r="CY2" s="357"/>
      <c r="CZ2" s="357"/>
      <c r="DA2" s="357"/>
      <c r="DB2" s="357"/>
      <c r="DC2" s="357"/>
      <c r="DD2" s="357"/>
      <c r="DE2" s="357"/>
      <c r="DF2" s="357"/>
      <c r="DG2" s="357"/>
      <c r="DH2" s="357"/>
      <c r="DI2" s="357"/>
      <c r="DJ2" s="357"/>
      <c r="DK2" s="357"/>
      <c r="DL2" s="357"/>
      <c r="DM2" s="357"/>
      <c r="DN2" s="357"/>
      <c r="DO2" s="357"/>
      <c r="DP2" s="357"/>
      <c r="DQ2" s="357"/>
      <c r="DR2" s="357"/>
      <c r="DS2" s="357"/>
      <c r="DT2" s="357"/>
      <c r="DU2" s="357"/>
      <c r="DV2" s="357"/>
      <c r="DW2" s="357"/>
      <c r="DX2" s="357"/>
      <c r="DY2" s="357"/>
      <c r="DZ2" s="357"/>
      <c r="EA2" s="357"/>
      <c r="EB2" s="357"/>
      <c r="EC2" s="357"/>
      <c r="ED2" s="357"/>
      <c r="EE2" s="357"/>
      <c r="EF2" s="357"/>
      <c r="EG2" s="357"/>
      <c r="EH2" s="357"/>
      <c r="EI2" s="357"/>
      <c r="EJ2" s="357"/>
      <c r="EK2" s="357"/>
      <c r="EL2" s="357"/>
      <c r="EM2" s="357"/>
      <c r="EN2" s="357"/>
      <c r="EO2" s="357"/>
      <c r="EP2" s="357"/>
      <c r="EQ2" s="357"/>
      <c r="ER2" s="357"/>
      <c r="ES2" s="357"/>
      <c r="ET2" s="357"/>
      <c r="EU2" s="357"/>
      <c r="EV2" s="357"/>
      <c r="EW2" s="357"/>
      <c r="EX2" s="357"/>
      <c r="EY2" s="357"/>
      <c r="EZ2" s="357"/>
      <c r="FA2" s="357"/>
      <c r="FB2" s="357"/>
      <c r="FC2" s="357"/>
      <c r="FD2" s="357"/>
      <c r="FE2" s="357"/>
      <c r="FF2" s="357"/>
      <c r="FG2" s="357"/>
      <c r="FH2" s="357"/>
      <c r="FI2" s="357"/>
      <c r="FJ2" s="357"/>
      <c r="FK2" s="357"/>
      <c r="FL2" s="357"/>
      <c r="FM2" s="357"/>
      <c r="FN2" s="357"/>
      <c r="FO2" s="357"/>
      <c r="FP2" s="357"/>
      <c r="FQ2" s="357"/>
      <c r="FR2" s="357"/>
      <c r="FS2" s="357"/>
      <c r="FT2" s="357"/>
      <c r="FU2" s="357"/>
      <c r="FV2" s="357"/>
      <c r="FW2" s="357"/>
      <c r="FX2" s="357"/>
      <c r="FY2" s="357"/>
      <c r="FZ2" s="357"/>
      <c r="GA2" s="357"/>
      <c r="GB2" s="357"/>
      <c r="GC2" s="357"/>
      <c r="GD2" s="357"/>
      <c r="GE2" s="357"/>
      <c r="GF2" s="357"/>
      <c r="GG2" s="357"/>
      <c r="GH2" s="357"/>
      <c r="GI2" s="357"/>
      <c r="GJ2" s="357"/>
      <c r="GK2" s="357"/>
      <c r="GL2" s="357"/>
      <c r="GM2" s="357"/>
      <c r="GN2" s="357"/>
      <c r="GO2" s="357"/>
      <c r="GP2" s="357"/>
      <c r="GQ2" s="357"/>
      <c r="GR2" s="357"/>
      <c r="GS2" s="357"/>
      <c r="GT2" s="357"/>
      <c r="GU2" s="357"/>
      <c r="GV2" s="357"/>
      <c r="GW2" s="357"/>
      <c r="GX2" s="357"/>
      <c r="GY2" s="357"/>
      <c r="GZ2" s="357"/>
      <c r="HA2" s="357"/>
      <c r="HB2" s="357"/>
      <c r="HC2" s="357"/>
      <c r="HD2" s="357"/>
      <c r="HE2" s="357"/>
      <c r="HF2" s="357"/>
      <c r="HG2" s="357"/>
      <c r="HH2" s="357"/>
      <c r="HI2" s="357"/>
      <c r="HJ2" s="357"/>
      <c r="HK2" s="357"/>
      <c r="HL2" s="357"/>
      <c r="HM2" s="357"/>
      <c r="HN2" s="357"/>
      <c r="HO2" s="357"/>
      <c r="HP2" s="357"/>
      <c r="HQ2" s="357"/>
      <c r="HR2" s="357"/>
      <c r="HS2" s="357"/>
      <c r="HT2" s="357"/>
      <c r="HU2" s="357"/>
      <c r="HV2" s="357"/>
      <c r="HW2" s="357"/>
      <c r="HX2" s="357"/>
      <c r="HY2" s="357"/>
      <c r="HZ2" s="357"/>
      <c r="IA2" s="357"/>
      <c r="IB2" s="357"/>
      <c r="IC2" s="357"/>
      <c r="ID2" s="357"/>
      <c r="IE2" s="357"/>
      <c r="IF2" s="357"/>
      <c r="IG2" s="357"/>
      <c r="IH2" s="357"/>
      <c r="II2" s="357"/>
      <c r="IJ2" s="357"/>
      <c r="IK2" s="357"/>
      <c r="IL2" s="357"/>
    </row>
    <row r="3" spans="4:9" s="342" customFormat="1" ht="18" customHeight="1">
      <c r="D3" s="343"/>
      <c r="E3" s="343"/>
      <c r="F3" s="343">
        <v>0</v>
      </c>
      <c r="G3" s="343">
        <v>0</v>
      </c>
      <c r="H3" s="343"/>
      <c r="I3" s="358" t="s">
        <v>1125</v>
      </c>
    </row>
    <row r="4" spans="1:246" s="45" customFormat="1" ht="31.5" customHeight="1">
      <c r="A4" s="347" t="s">
        <v>1126</v>
      </c>
      <c r="B4" s="347"/>
      <c r="C4" s="348" t="s">
        <v>1127</v>
      </c>
      <c r="D4" s="349" t="s">
        <v>1128</v>
      </c>
      <c r="E4" s="349" t="s">
        <v>1129</v>
      </c>
      <c r="F4" s="349" t="s">
        <v>1130</v>
      </c>
      <c r="G4" s="349" t="s">
        <v>1131</v>
      </c>
      <c r="H4" s="349" t="s">
        <v>1132</v>
      </c>
      <c r="I4" s="349" t="s">
        <v>1133</v>
      </c>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c r="BK4" s="359"/>
      <c r="BL4" s="359"/>
      <c r="BM4" s="359"/>
      <c r="BN4" s="359"/>
      <c r="BO4" s="359"/>
      <c r="BP4" s="359"/>
      <c r="BQ4" s="359"/>
      <c r="BR4" s="359"/>
      <c r="BS4" s="359"/>
      <c r="BT4" s="359"/>
      <c r="BU4" s="359"/>
      <c r="BV4" s="359"/>
      <c r="BW4" s="359"/>
      <c r="BX4" s="359"/>
      <c r="BY4" s="359"/>
      <c r="BZ4" s="359"/>
      <c r="CA4" s="359"/>
      <c r="CB4" s="359"/>
      <c r="CC4" s="359"/>
      <c r="CD4" s="359"/>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59"/>
      <c r="ED4" s="359"/>
      <c r="EE4" s="359"/>
      <c r="EF4" s="359"/>
      <c r="EG4" s="359"/>
      <c r="EH4" s="359"/>
      <c r="EI4" s="359"/>
      <c r="EJ4" s="359"/>
      <c r="EK4" s="359"/>
      <c r="EL4" s="359"/>
      <c r="EM4" s="359"/>
      <c r="EN4" s="359"/>
      <c r="EO4" s="359"/>
      <c r="EP4" s="359"/>
      <c r="EQ4" s="359"/>
      <c r="ER4" s="359"/>
      <c r="ES4" s="359"/>
      <c r="ET4" s="359"/>
      <c r="EU4" s="359"/>
      <c r="EV4" s="359"/>
      <c r="EW4" s="359"/>
      <c r="EX4" s="359"/>
      <c r="EY4" s="359"/>
      <c r="EZ4" s="359"/>
      <c r="FA4" s="359"/>
      <c r="FB4" s="359"/>
      <c r="FC4" s="359"/>
      <c r="FD4" s="359"/>
      <c r="FE4" s="359"/>
      <c r="FF4" s="359"/>
      <c r="FG4" s="359"/>
      <c r="FH4" s="359"/>
      <c r="FI4" s="359"/>
      <c r="FJ4" s="359"/>
      <c r="FK4" s="359"/>
      <c r="FL4" s="359"/>
      <c r="FM4" s="359"/>
      <c r="FN4" s="359"/>
      <c r="FO4" s="359"/>
      <c r="FP4" s="359"/>
      <c r="FQ4" s="359"/>
      <c r="FR4" s="359"/>
      <c r="FS4" s="359"/>
      <c r="FT4" s="359"/>
      <c r="FU4" s="359"/>
      <c r="FV4" s="359"/>
      <c r="FW4" s="359"/>
      <c r="FX4" s="359"/>
      <c r="FY4" s="359"/>
      <c r="FZ4" s="359"/>
      <c r="GA4" s="359"/>
      <c r="GB4" s="359"/>
      <c r="GC4" s="359"/>
      <c r="GD4" s="359"/>
      <c r="GE4" s="359"/>
      <c r="GF4" s="359"/>
      <c r="GG4" s="359"/>
      <c r="GH4" s="359"/>
      <c r="GI4" s="359"/>
      <c r="GJ4" s="359"/>
      <c r="GK4" s="359"/>
      <c r="GL4" s="359"/>
      <c r="GM4" s="359"/>
      <c r="GN4" s="359"/>
      <c r="GO4" s="359"/>
      <c r="GP4" s="359"/>
      <c r="GQ4" s="359"/>
      <c r="GR4" s="359"/>
      <c r="GS4" s="359"/>
      <c r="GT4" s="359"/>
      <c r="GU4" s="359"/>
      <c r="GV4" s="359"/>
      <c r="GW4" s="359"/>
      <c r="GX4" s="359"/>
      <c r="GY4" s="359"/>
      <c r="GZ4" s="359"/>
      <c r="HA4" s="359"/>
      <c r="HB4" s="359"/>
      <c r="HC4" s="359"/>
      <c r="HD4" s="359"/>
      <c r="HE4" s="359"/>
      <c r="HF4" s="359"/>
      <c r="HG4" s="359"/>
      <c r="HH4" s="359"/>
      <c r="HI4" s="359"/>
      <c r="HJ4" s="359"/>
      <c r="HK4" s="359"/>
      <c r="HL4" s="359"/>
      <c r="HM4" s="359"/>
      <c r="HN4" s="359"/>
      <c r="HO4" s="359"/>
      <c r="HP4" s="359"/>
      <c r="HQ4" s="359"/>
      <c r="HR4" s="359"/>
      <c r="HS4" s="359"/>
      <c r="HT4" s="359"/>
      <c r="HU4" s="359"/>
      <c r="HV4" s="359"/>
      <c r="HW4" s="359"/>
      <c r="HX4" s="359"/>
      <c r="HY4" s="359"/>
      <c r="HZ4" s="359"/>
      <c r="IA4" s="359"/>
      <c r="IB4" s="359"/>
      <c r="IC4" s="359"/>
      <c r="ID4" s="359"/>
      <c r="IE4" s="359"/>
      <c r="IF4" s="359"/>
      <c r="IG4" s="359"/>
      <c r="IH4" s="359"/>
      <c r="II4" s="359"/>
      <c r="IJ4" s="359"/>
      <c r="IK4" s="359"/>
      <c r="IL4" s="359"/>
    </row>
    <row r="5" spans="1:246" s="45" customFormat="1" ht="27" customHeight="1">
      <c r="A5" s="347" t="s">
        <v>1134</v>
      </c>
      <c r="B5" s="347" t="s">
        <v>1135</v>
      </c>
      <c r="C5" s="348"/>
      <c r="D5" s="349"/>
      <c r="E5" s="350"/>
      <c r="F5" s="349"/>
      <c r="G5" s="349"/>
      <c r="H5" s="349"/>
      <c r="I5" s="34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c r="BH5" s="359"/>
      <c r="BI5" s="359"/>
      <c r="BJ5" s="359"/>
      <c r="BK5" s="359"/>
      <c r="BL5" s="359"/>
      <c r="BM5" s="359"/>
      <c r="BN5" s="359"/>
      <c r="BO5" s="359"/>
      <c r="BP5" s="359"/>
      <c r="BQ5" s="359"/>
      <c r="BR5" s="359"/>
      <c r="BS5" s="359"/>
      <c r="BT5" s="359"/>
      <c r="BU5" s="359"/>
      <c r="BV5" s="359"/>
      <c r="BW5" s="359"/>
      <c r="BX5" s="359"/>
      <c r="BY5" s="359"/>
      <c r="BZ5" s="359"/>
      <c r="CA5" s="359"/>
      <c r="CB5" s="359"/>
      <c r="CC5" s="359"/>
      <c r="CD5" s="359"/>
      <c r="CE5" s="359"/>
      <c r="CF5" s="359"/>
      <c r="CG5" s="359"/>
      <c r="CH5" s="359"/>
      <c r="CI5" s="359"/>
      <c r="CJ5" s="359"/>
      <c r="CK5" s="359"/>
      <c r="CL5" s="359"/>
      <c r="CM5" s="359"/>
      <c r="CN5" s="359"/>
      <c r="CO5" s="359"/>
      <c r="CP5" s="359"/>
      <c r="CQ5" s="359"/>
      <c r="CR5" s="359"/>
      <c r="CS5" s="359"/>
      <c r="CT5" s="359"/>
      <c r="CU5" s="359"/>
      <c r="CV5" s="359"/>
      <c r="CW5" s="359"/>
      <c r="CX5" s="359"/>
      <c r="CY5" s="359"/>
      <c r="CZ5" s="359"/>
      <c r="DA5" s="359"/>
      <c r="DB5" s="359"/>
      <c r="DC5" s="359"/>
      <c r="DD5" s="359"/>
      <c r="DE5" s="359"/>
      <c r="DF5" s="359"/>
      <c r="DG5" s="359"/>
      <c r="DH5" s="359"/>
      <c r="DI5" s="359"/>
      <c r="DJ5" s="359"/>
      <c r="DK5" s="359"/>
      <c r="DL5" s="359"/>
      <c r="DM5" s="359"/>
      <c r="DN5" s="359"/>
      <c r="DO5" s="359"/>
      <c r="DP5" s="359"/>
      <c r="DQ5" s="359"/>
      <c r="DR5" s="359"/>
      <c r="DS5" s="359"/>
      <c r="DT5" s="359"/>
      <c r="DU5" s="359"/>
      <c r="DV5" s="359"/>
      <c r="DW5" s="359"/>
      <c r="DX5" s="359"/>
      <c r="DY5" s="359"/>
      <c r="DZ5" s="359"/>
      <c r="EA5" s="359"/>
      <c r="EB5" s="359"/>
      <c r="EC5" s="359"/>
      <c r="ED5" s="359"/>
      <c r="EE5" s="359"/>
      <c r="EF5" s="359"/>
      <c r="EG5" s="359"/>
      <c r="EH5" s="359"/>
      <c r="EI5" s="359"/>
      <c r="EJ5" s="359"/>
      <c r="EK5" s="359"/>
      <c r="EL5" s="359"/>
      <c r="EM5" s="359"/>
      <c r="EN5" s="359"/>
      <c r="EO5" s="359"/>
      <c r="EP5" s="359"/>
      <c r="EQ5" s="359"/>
      <c r="ER5" s="359"/>
      <c r="ES5" s="359"/>
      <c r="ET5" s="359"/>
      <c r="EU5" s="359"/>
      <c r="EV5" s="359"/>
      <c r="EW5" s="359"/>
      <c r="EX5" s="359"/>
      <c r="EY5" s="359"/>
      <c r="EZ5" s="359"/>
      <c r="FA5" s="359"/>
      <c r="FB5" s="359"/>
      <c r="FC5" s="359"/>
      <c r="FD5" s="359"/>
      <c r="FE5" s="359"/>
      <c r="FF5" s="359"/>
      <c r="FG5" s="359"/>
      <c r="FH5" s="359"/>
      <c r="FI5" s="359"/>
      <c r="FJ5" s="359"/>
      <c r="FK5" s="359"/>
      <c r="FL5" s="359"/>
      <c r="FM5" s="359"/>
      <c r="FN5" s="359"/>
      <c r="FO5" s="359"/>
      <c r="FP5" s="359"/>
      <c r="FQ5" s="359"/>
      <c r="FR5" s="359"/>
      <c r="FS5" s="359"/>
      <c r="FT5" s="359"/>
      <c r="FU5" s="359"/>
      <c r="FV5" s="359"/>
      <c r="FW5" s="359"/>
      <c r="FX5" s="359"/>
      <c r="FY5" s="359"/>
      <c r="FZ5" s="359"/>
      <c r="GA5" s="359"/>
      <c r="GB5" s="359"/>
      <c r="GC5" s="359"/>
      <c r="GD5" s="359"/>
      <c r="GE5" s="359"/>
      <c r="GF5" s="359"/>
      <c r="GG5" s="359"/>
      <c r="GH5" s="359"/>
      <c r="GI5" s="359"/>
      <c r="GJ5" s="359"/>
      <c r="GK5" s="359"/>
      <c r="GL5" s="359"/>
      <c r="GM5" s="359"/>
      <c r="GN5" s="359"/>
      <c r="GO5" s="359"/>
      <c r="GP5" s="359"/>
      <c r="GQ5" s="359"/>
      <c r="GR5" s="359"/>
      <c r="GS5" s="359"/>
      <c r="GT5" s="359"/>
      <c r="GU5" s="359"/>
      <c r="GV5" s="359"/>
      <c r="GW5" s="359"/>
      <c r="GX5" s="359"/>
      <c r="GY5" s="359"/>
      <c r="GZ5" s="359"/>
      <c r="HA5" s="359"/>
      <c r="HB5" s="359"/>
      <c r="HC5" s="359"/>
      <c r="HD5" s="359"/>
      <c r="HE5" s="359"/>
      <c r="HF5" s="359"/>
      <c r="HG5" s="359"/>
      <c r="HH5" s="359"/>
      <c r="HI5" s="359"/>
      <c r="HJ5" s="359"/>
      <c r="HK5" s="359"/>
      <c r="HL5" s="359"/>
      <c r="HM5" s="359"/>
      <c r="HN5" s="359"/>
      <c r="HO5" s="359"/>
      <c r="HP5" s="359"/>
      <c r="HQ5" s="359"/>
      <c r="HR5" s="359"/>
      <c r="HS5" s="359"/>
      <c r="HT5" s="359"/>
      <c r="HU5" s="359"/>
      <c r="HV5" s="359"/>
      <c r="HW5" s="359"/>
      <c r="HX5" s="359"/>
      <c r="HY5" s="359"/>
      <c r="HZ5" s="359"/>
      <c r="IA5" s="359"/>
      <c r="IB5" s="359"/>
      <c r="IC5" s="359"/>
      <c r="ID5" s="359"/>
      <c r="IE5" s="359"/>
      <c r="IF5" s="359"/>
      <c r="IG5" s="359"/>
      <c r="IH5" s="359"/>
      <c r="II5" s="359"/>
      <c r="IJ5" s="359"/>
      <c r="IK5" s="359"/>
      <c r="IL5" s="359"/>
    </row>
    <row r="6" spans="1:9" s="342" customFormat="1" ht="19.5" customHeight="1">
      <c r="A6" s="351">
        <v>201</v>
      </c>
      <c r="B6" s="352" t="s">
        <v>1136</v>
      </c>
      <c r="C6" s="352">
        <v>4493773</v>
      </c>
      <c r="D6" s="353">
        <v>4203036</v>
      </c>
      <c r="E6" s="353">
        <v>3998</v>
      </c>
      <c r="F6" s="353">
        <v>99042</v>
      </c>
      <c r="G6" s="353">
        <v>187697</v>
      </c>
      <c r="H6" s="353"/>
      <c r="I6" s="353">
        <v>0</v>
      </c>
    </row>
    <row r="7" spans="1:9" s="342" customFormat="1" ht="19.5" customHeight="1">
      <c r="A7" s="354">
        <v>20101</v>
      </c>
      <c r="B7" s="354" t="s">
        <v>1137</v>
      </c>
      <c r="C7" s="355">
        <v>65971</v>
      </c>
      <c r="D7" s="355">
        <v>65698</v>
      </c>
      <c r="E7" s="355"/>
      <c r="F7" s="353">
        <v>81</v>
      </c>
      <c r="G7" s="353">
        <v>192</v>
      </c>
      <c r="H7" s="353"/>
      <c r="I7" s="353">
        <v>0</v>
      </c>
    </row>
    <row r="8" spans="1:9" s="342" customFormat="1" ht="19.5" customHeight="1">
      <c r="A8" s="354">
        <v>20102</v>
      </c>
      <c r="B8" s="354" t="s">
        <v>1138</v>
      </c>
      <c r="C8" s="355">
        <v>47564</v>
      </c>
      <c r="D8" s="355">
        <v>47360</v>
      </c>
      <c r="E8" s="355"/>
      <c r="F8" s="353">
        <v>61</v>
      </c>
      <c r="G8" s="353">
        <v>143</v>
      </c>
      <c r="H8" s="353"/>
      <c r="I8" s="353">
        <v>0</v>
      </c>
    </row>
    <row r="9" spans="1:9" s="342" customFormat="1" ht="19.5" customHeight="1">
      <c r="A9" s="354">
        <v>20103</v>
      </c>
      <c r="B9" s="354" t="s">
        <v>1139</v>
      </c>
      <c r="C9" s="355">
        <v>1970261</v>
      </c>
      <c r="D9" s="355">
        <v>1872055</v>
      </c>
      <c r="E9" s="355"/>
      <c r="F9" s="355">
        <v>15055</v>
      </c>
      <c r="G9" s="355">
        <v>83151</v>
      </c>
      <c r="H9" s="353"/>
      <c r="I9" s="353">
        <v>0</v>
      </c>
    </row>
    <row r="10" spans="1:9" s="342" customFormat="1" ht="19.5" customHeight="1">
      <c r="A10" s="354">
        <v>20104</v>
      </c>
      <c r="B10" s="354" t="s">
        <v>1140</v>
      </c>
      <c r="C10" s="355">
        <v>98949</v>
      </c>
      <c r="D10" s="355">
        <v>92724</v>
      </c>
      <c r="E10" s="355"/>
      <c r="F10" s="355">
        <v>2661</v>
      </c>
      <c r="G10" s="353">
        <v>3564</v>
      </c>
      <c r="H10" s="353"/>
      <c r="I10" s="353">
        <v>0</v>
      </c>
    </row>
    <row r="11" spans="1:9" s="342" customFormat="1" ht="19.5" customHeight="1">
      <c r="A11" s="354">
        <v>20105</v>
      </c>
      <c r="B11" s="356" t="s">
        <v>1141</v>
      </c>
      <c r="C11" s="355">
        <v>27993</v>
      </c>
      <c r="D11" s="355">
        <v>27717</v>
      </c>
      <c r="E11" s="355"/>
      <c r="F11" s="355">
        <v>123</v>
      </c>
      <c r="G11" s="353">
        <v>153</v>
      </c>
      <c r="H11" s="353"/>
      <c r="I11" s="353">
        <v>0</v>
      </c>
    </row>
    <row r="12" spans="1:9" s="342" customFormat="1" ht="19.5" customHeight="1">
      <c r="A12" s="354">
        <v>20106</v>
      </c>
      <c r="B12" s="354" t="s">
        <v>1142</v>
      </c>
      <c r="C12" s="355">
        <v>258802</v>
      </c>
      <c r="D12" s="355">
        <v>229652</v>
      </c>
      <c r="E12" s="355"/>
      <c r="F12" s="355">
        <v>1077</v>
      </c>
      <c r="G12" s="353">
        <v>28073</v>
      </c>
      <c r="H12" s="353"/>
      <c r="I12" s="353">
        <v>0</v>
      </c>
    </row>
    <row r="13" spans="1:9" s="342" customFormat="1" ht="19.5" customHeight="1">
      <c r="A13" s="354">
        <v>20107</v>
      </c>
      <c r="B13" s="354" t="s">
        <v>1143</v>
      </c>
      <c r="C13" s="355">
        <v>98108</v>
      </c>
      <c r="D13" s="355">
        <v>96693</v>
      </c>
      <c r="E13" s="355"/>
      <c r="F13" s="355">
        <v>0</v>
      </c>
      <c r="G13" s="353">
        <v>1415</v>
      </c>
      <c r="H13" s="353"/>
      <c r="I13" s="353">
        <v>0</v>
      </c>
    </row>
    <row r="14" spans="1:9" s="342" customFormat="1" ht="19.5" customHeight="1">
      <c r="A14" s="354">
        <v>20108</v>
      </c>
      <c r="B14" s="356" t="s">
        <v>1144</v>
      </c>
      <c r="C14" s="355">
        <v>46420</v>
      </c>
      <c r="D14" s="355">
        <v>45936</v>
      </c>
      <c r="E14" s="355"/>
      <c r="F14" s="355">
        <v>172</v>
      </c>
      <c r="G14" s="353">
        <v>312</v>
      </c>
      <c r="H14" s="353"/>
      <c r="I14" s="353">
        <v>0</v>
      </c>
    </row>
    <row r="15" spans="1:9" s="342" customFormat="1" ht="19.5" customHeight="1">
      <c r="A15" s="354">
        <v>20109</v>
      </c>
      <c r="B15" s="354" t="s">
        <v>1145</v>
      </c>
      <c r="C15" s="355">
        <v>3738</v>
      </c>
      <c r="D15" s="355">
        <v>3738</v>
      </c>
      <c r="E15" s="355"/>
      <c r="F15" s="355">
        <v>0</v>
      </c>
      <c r="G15" s="353">
        <v>0</v>
      </c>
      <c r="H15" s="353"/>
      <c r="I15" s="353">
        <v>0</v>
      </c>
    </row>
    <row r="16" spans="1:9" s="342" customFormat="1" ht="19.5" customHeight="1">
      <c r="A16" s="354">
        <v>20111</v>
      </c>
      <c r="B16" s="352" t="s">
        <v>1146</v>
      </c>
      <c r="C16" s="355">
        <v>235194</v>
      </c>
      <c r="D16" s="355">
        <v>232478</v>
      </c>
      <c r="E16" s="355"/>
      <c r="F16" s="355">
        <v>1570</v>
      </c>
      <c r="G16" s="353">
        <v>1146</v>
      </c>
      <c r="H16" s="353"/>
      <c r="I16" s="353">
        <v>0</v>
      </c>
    </row>
    <row r="17" spans="1:9" s="342" customFormat="1" ht="19.5" customHeight="1">
      <c r="A17" s="354">
        <v>20113</v>
      </c>
      <c r="B17" s="352" t="s">
        <v>1147</v>
      </c>
      <c r="C17" s="355">
        <v>143439</v>
      </c>
      <c r="D17" s="355">
        <v>112048</v>
      </c>
      <c r="E17" s="355"/>
      <c r="F17" s="355">
        <v>13015</v>
      </c>
      <c r="G17" s="353">
        <v>18376</v>
      </c>
      <c r="H17" s="353"/>
      <c r="I17" s="353">
        <v>0</v>
      </c>
    </row>
    <row r="18" spans="1:9" s="342" customFormat="1" ht="19.5" customHeight="1">
      <c r="A18" s="354">
        <v>20114</v>
      </c>
      <c r="B18" s="356" t="s">
        <v>1148</v>
      </c>
      <c r="C18" s="355">
        <v>1172</v>
      </c>
      <c r="D18" s="355">
        <v>1172</v>
      </c>
      <c r="E18" s="355"/>
      <c r="F18" s="353">
        <v>0</v>
      </c>
      <c r="G18" s="353">
        <v>0</v>
      </c>
      <c r="H18" s="353"/>
      <c r="I18" s="353">
        <v>0</v>
      </c>
    </row>
    <row r="19" spans="1:9" s="342" customFormat="1" ht="19.5" customHeight="1">
      <c r="A19" s="354">
        <v>20123</v>
      </c>
      <c r="B19" s="354" t="s">
        <v>1149</v>
      </c>
      <c r="C19" s="355">
        <v>8969</v>
      </c>
      <c r="D19" s="353">
        <v>8816</v>
      </c>
      <c r="E19" s="355"/>
      <c r="F19" s="353">
        <v>153</v>
      </c>
      <c r="G19" s="353">
        <v>0</v>
      </c>
      <c r="H19" s="353"/>
      <c r="I19" s="353">
        <v>0</v>
      </c>
    </row>
    <row r="20" spans="1:9" s="342" customFormat="1" ht="19.5" customHeight="1">
      <c r="A20" s="354">
        <v>20125</v>
      </c>
      <c r="B20" s="354" t="s">
        <v>1150</v>
      </c>
      <c r="C20" s="355">
        <v>715</v>
      </c>
      <c r="D20" s="353">
        <v>360</v>
      </c>
      <c r="E20" s="355"/>
      <c r="F20" s="353">
        <v>0</v>
      </c>
      <c r="G20" s="353">
        <v>355</v>
      </c>
      <c r="H20" s="353"/>
      <c r="I20" s="353">
        <v>0</v>
      </c>
    </row>
    <row r="21" spans="1:9" s="342" customFormat="1" ht="19.5" customHeight="1">
      <c r="A21" s="354">
        <v>20126</v>
      </c>
      <c r="B21" s="356" t="s">
        <v>1151</v>
      </c>
      <c r="C21" s="355">
        <v>15106</v>
      </c>
      <c r="D21" s="353">
        <v>13971</v>
      </c>
      <c r="E21" s="355"/>
      <c r="F21" s="353">
        <v>2</v>
      </c>
      <c r="G21" s="353">
        <v>1133</v>
      </c>
      <c r="H21" s="353"/>
      <c r="I21" s="353">
        <v>0</v>
      </c>
    </row>
    <row r="22" spans="1:9" s="342" customFormat="1" ht="18.75" customHeight="1">
      <c r="A22" s="354">
        <v>20128</v>
      </c>
      <c r="B22" s="356" t="s">
        <v>1152</v>
      </c>
      <c r="C22" s="355">
        <v>8089</v>
      </c>
      <c r="D22" s="353">
        <v>8038</v>
      </c>
      <c r="E22" s="355"/>
      <c r="F22" s="353">
        <v>0</v>
      </c>
      <c r="G22" s="353">
        <v>51</v>
      </c>
      <c r="H22" s="353"/>
      <c r="I22" s="353">
        <v>0</v>
      </c>
    </row>
    <row r="23" spans="1:9" s="342" customFormat="1" ht="19.5" customHeight="1">
      <c r="A23" s="354">
        <v>20129</v>
      </c>
      <c r="B23" s="356" t="s">
        <v>1153</v>
      </c>
      <c r="C23" s="355">
        <v>68286</v>
      </c>
      <c r="D23" s="353">
        <v>67422</v>
      </c>
      <c r="E23" s="355"/>
      <c r="F23" s="353">
        <v>644</v>
      </c>
      <c r="G23" s="353">
        <v>220</v>
      </c>
      <c r="H23" s="353"/>
      <c r="I23" s="353">
        <v>0</v>
      </c>
    </row>
    <row r="24" spans="1:9" s="342" customFormat="1" ht="19.5" customHeight="1">
      <c r="A24" s="354">
        <v>20131</v>
      </c>
      <c r="B24" s="356" t="s">
        <v>1154</v>
      </c>
      <c r="C24" s="355">
        <v>288855</v>
      </c>
      <c r="D24" s="353">
        <v>277737</v>
      </c>
      <c r="E24" s="355"/>
      <c r="F24" s="353">
        <v>3511</v>
      </c>
      <c r="G24" s="353">
        <v>7607</v>
      </c>
      <c r="H24" s="353"/>
      <c r="I24" s="353">
        <v>0</v>
      </c>
    </row>
    <row r="25" spans="1:9" s="342" customFormat="1" ht="19.5" customHeight="1">
      <c r="A25" s="354">
        <v>20132</v>
      </c>
      <c r="B25" s="356" t="s">
        <v>1155</v>
      </c>
      <c r="C25" s="355">
        <v>465093</v>
      </c>
      <c r="D25" s="353">
        <v>403729</v>
      </c>
      <c r="E25" s="355"/>
      <c r="F25" s="353">
        <v>24273</v>
      </c>
      <c r="G25" s="353">
        <v>37091</v>
      </c>
      <c r="H25" s="353"/>
      <c r="I25" s="353">
        <v>0</v>
      </c>
    </row>
    <row r="26" spans="1:9" s="342" customFormat="1" ht="19.5" customHeight="1">
      <c r="A26" s="354">
        <v>20133</v>
      </c>
      <c r="B26" s="356" t="s">
        <v>1156</v>
      </c>
      <c r="C26" s="355">
        <v>51211</v>
      </c>
      <c r="D26" s="353">
        <v>50750</v>
      </c>
      <c r="E26" s="355"/>
      <c r="F26" s="353">
        <v>331</v>
      </c>
      <c r="G26" s="353">
        <v>130</v>
      </c>
      <c r="H26" s="353"/>
      <c r="I26" s="353">
        <v>0</v>
      </c>
    </row>
    <row r="27" spans="1:9" s="342" customFormat="1" ht="19.5" customHeight="1">
      <c r="A27" s="354">
        <v>20134</v>
      </c>
      <c r="B27" s="356" t="s">
        <v>1157</v>
      </c>
      <c r="C27" s="355">
        <v>87059</v>
      </c>
      <c r="D27" s="353">
        <v>84181</v>
      </c>
      <c r="E27" s="355"/>
      <c r="F27" s="353">
        <v>2368</v>
      </c>
      <c r="G27" s="353">
        <v>510</v>
      </c>
      <c r="H27" s="353"/>
      <c r="I27" s="353">
        <v>0</v>
      </c>
    </row>
    <row r="28" spans="1:9" s="342" customFormat="1" ht="19.5" customHeight="1">
      <c r="A28" s="354">
        <v>20135</v>
      </c>
      <c r="B28" s="356" t="s">
        <v>1158</v>
      </c>
      <c r="C28" s="355">
        <v>199</v>
      </c>
      <c r="D28" s="353">
        <v>194</v>
      </c>
      <c r="E28" s="355"/>
      <c r="F28" s="353">
        <v>5</v>
      </c>
      <c r="G28" s="353">
        <v>0</v>
      </c>
      <c r="H28" s="353"/>
      <c r="I28" s="353">
        <v>0</v>
      </c>
    </row>
    <row r="29" spans="1:9" s="342" customFormat="1" ht="19.5" customHeight="1">
      <c r="A29" s="354">
        <v>20136</v>
      </c>
      <c r="B29" s="356" t="s">
        <v>1159</v>
      </c>
      <c r="C29" s="355">
        <v>188961</v>
      </c>
      <c r="D29" s="353">
        <v>185819</v>
      </c>
      <c r="E29" s="355"/>
      <c r="F29" s="353">
        <v>871</v>
      </c>
      <c r="G29" s="353">
        <v>2271</v>
      </c>
      <c r="H29" s="353"/>
      <c r="I29" s="353">
        <v>0</v>
      </c>
    </row>
    <row r="30" spans="1:9" s="342" customFormat="1" ht="19.5" customHeight="1">
      <c r="A30" s="354">
        <v>20137</v>
      </c>
      <c r="B30" s="354" t="s">
        <v>1160</v>
      </c>
      <c r="C30" s="355">
        <v>40635</v>
      </c>
      <c r="D30" s="353">
        <v>40159</v>
      </c>
      <c r="E30" s="355"/>
      <c r="F30" s="353">
        <v>354</v>
      </c>
      <c r="G30" s="353">
        <v>122</v>
      </c>
      <c r="H30" s="353"/>
      <c r="I30" s="353">
        <v>0</v>
      </c>
    </row>
    <row r="31" spans="1:9" s="342" customFormat="1" ht="19.5" customHeight="1">
      <c r="A31" s="354">
        <v>20138</v>
      </c>
      <c r="B31" s="354" t="s">
        <v>1161</v>
      </c>
      <c r="C31" s="355">
        <v>209466</v>
      </c>
      <c r="D31" s="355">
        <v>185172</v>
      </c>
      <c r="E31" s="355">
        <v>3998</v>
      </c>
      <c r="F31" s="353">
        <v>19553</v>
      </c>
      <c r="G31" s="353">
        <v>743</v>
      </c>
      <c r="H31" s="353"/>
      <c r="I31" s="353">
        <v>0</v>
      </c>
    </row>
    <row r="32" spans="1:9" s="342" customFormat="1" ht="19.5" customHeight="1">
      <c r="A32" s="354">
        <v>20199</v>
      </c>
      <c r="B32" s="354" t="s">
        <v>1162</v>
      </c>
      <c r="C32" s="355">
        <v>63518</v>
      </c>
      <c r="D32" s="353">
        <v>49417</v>
      </c>
      <c r="E32" s="355"/>
      <c r="F32" s="353">
        <v>13162</v>
      </c>
      <c r="G32" s="353">
        <v>939</v>
      </c>
      <c r="H32" s="353"/>
      <c r="I32" s="353">
        <v>0</v>
      </c>
    </row>
    <row r="33" spans="1:9" s="342" customFormat="1" ht="19.5" customHeight="1">
      <c r="A33" s="351">
        <v>202</v>
      </c>
      <c r="B33" s="352" t="s">
        <v>1163</v>
      </c>
      <c r="C33" s="352">
        <v>420</v>
      </c>
      <c r="D33" s="353">
        <v>420</v>
      </c>
      <c r="E33" s="353">
        <v>0</v>
      </c>
      <c r="F33" s="353">
        <v>0</v>
      </c>
      <c r="G33" s="353">
        <v>0</v>
      </c>
      <c r="H33" s="353"/>
      <c r="I33" s="353">
        <v>0</v>
      </c>
    </row>
    <row r="34" spans="1:9" s="342" customFormat="1" ht="19.5" customHeight="1">
      <c r="A34" s="354">
        <v>20205</v>
      </c>
      <c r="B34" s="354" t="s">
        <v>1164</v>
      </c>
      <c r="C34" s="355">
        <v>270</v>
      </c>
      <c r="D34" s="353">
        <v>270</v>
      </c>
      <c r="E34" s="355">
        <v>0</v>
      </c>
      <c r="F34" s="353">
        <v>0</v>
      </c>
      <c r="G34" s="353">
        <v>0</v>
      </c>
      <c r="H34" s="353"/>
      <c r="I34" s="353">
        <v>0</v>
      </c>
    </row>
    <row r="35" spans="1:9" s="342" customFormat="1" ht="19.5" customHeight="1">
      <c r="A35" s="354">
        <v>20299</v>
      </c>
      <c r="B35" s="354" t="s">
        <v>1165</v>
      </c>
      <c r="C35" s="355">
        <v>150</v>
      </c>
      <c r="D35" s="353">
        <v>150</v>
      </c>
      <c r="E35" s="355">
        <v>0</v>
      </c>
      <c r="F35" s="353">
        <v>0</v>
      </c>
      <c r="G35" s="353">
        <v>0</v>
      </c>
      <c r="H35" s="353"/>
      <c r="I35" s="353">
        <v>0</v>
      </c>
    </row>
    <row r="36" spans="1:9" s="342" customFormat="1" ht="19.5" customHeight="1">
      <c r="A36" s="351">
        <v>203</v>
      </c>
      <c r="B36" s="352" t="s">
        <v>1166</v>
      </c>
      <c r="C36" s="352">
        <v>38634</v>
      </c>
      <c r="D36" s="353">
        <v>35154</v>
      </c>
      <c r="E36" s="353">
        <v>3175</v>
      </c>
      <c r="F36" s="353">
        <v>255</v>
      </c>
      <c r="G36" s="353">
        <v>50</v>
      </c>
      <c r="H36" s="353"/>
      <c r="I36" s="353">
        <v>0</v>
      </c>
    </row>
    <row r="37" spans="1:9" s="342" customFormat="1" ht="19.5" customHeight="1">
      <c r="A37" s="351">
        <v>20306</v>
      </c>
      <c r="B37" s="356" t="s">
        <v>1167</v>
      </c>
      <c r="C37" s="355">
        <v>37864</v>
      </c>
      <c r="D37" s="353">
        <v>34384</v>
      </c>
      <c r="E37" s="355">
        <v>3175</v>
      </c>
      <c r="F37" s="353">
        <v>255</v>
      </c>
      <c r="G37" s="353">
        <v>50</v>
      </c>
      <c r="H37" s="353"/>
      <c r="I37" s="353">
        <v>0</v>
      </c>
    </row>
    <row r="38" spans="1:9" s="342" customFormat="1" ht="19.5" customHeight="1">
      <c r="A38" s="351">
        <v>20399</v>
      </c>
      <c r="B38" s="356" t="s">
        <v>1168</v>
      </c>
      <c r="C38" s="355">
        <v>770</v>
      </c>
      <c r="D38" s="353">
        <v>770</v>
      </c>
      <c r="E38" s="355"/>
      <c r="F38" s="353">
        <v>0</v>
      </c>
      <c r="G38" s="353">
        <v>0</v>
      </c>
      <c r="H38" s="353"/>
      <c r="I38" s="353">
        <v>0</v>
      </c>
    </row>
    <row r="39" spans="1:9" s="342" customFormat="1" ht="19.5" customHeight="1">
      <c r="A39" s="354">
        <v>204</v>
      </c>
      <c r="B39" s="352" t="s">
        <v>1169</v>
      </c>
      <c r="C39" s="352">
        <v>3798841</v>
      </c>
      <c r="D39" s="353">
        <v>3068022</v>
      </c>
      <c r="E39" s="353"/>
      <c r="F39" s="353">
        <v>152372</v>
      </c>
      <c r="G39" s="353">
        <v>474947</v>
      </c>
      <c r="H39" s="353">
        <v>103500</v>
      </c>
      <c r="I39" s="353">
        <v>0</v>
      </c>
    </row>
    <row r="40" spans="1:9" s="342" customFormat="1" ht="19.5" customHeight="1">
      <c r="A40" s="354">
        <v>20401</v>
      </c>
      <c r="B40" s="354" t="s">
        <v>1170</v>
      </c>
      <c r="C40" s="355">
        <v>15724</v>
      </c>
      <c r="D40" s="353">
        <v>15724</v>
      </c>
      <c r="E40" s="355"/>
      <c r="F40" s="353">
        <v>0</v>
      </c>
      <c r="G40" s="353">
        <v>0</v>
      </c>
      <c r="H40" s="353"/>
      <c r="I40" s="353">
        <v>0</v>
      </c>
    </row>
    <row r="41" spans="1:9" s="342" customFormat="1" ht="19.5" customHeight="1">
      <c r="A41" s="354">
        <v>20402</v>
      </c>
      <c r="B41" s="356" t="s">
        <v>1171</v>
      </c>
      <c r="C41" s="355">
        <v>2583695</v>
      </c>
      <c r="D41" s="355">
        <v>2135719</v>
      </c>
      <c r="E41" s="355"/>
      <c r="F41" s="355">
        <v>139725</v>
      </c>
      <c r="G41" s="355">
        <v>204751</v>
      </c>
      <c r="H41" s="353">
        <v>103500</v>
      </c>
      <c r="I41" s="355">
        <v>0</v>
      </c>
    </row>
    <row r="42" spans="1:9" s="342" customFormat="1" ht="19.5" customHeight="1">
      <c r="A42" s="354">
        <v>20403</v>
      </c>
      <c r="B42" s="354" t="s">
        <v>1172</v>
      </c>
      <c r="C42" s="355">
        <v>54275</v>
      </c>
      <c r="D42" s="355">
        <v>3057</v>
      </c>
      <c r="E42" s="355"/>
      <c r="F42" s="355">
        <v>0</v>
      </c>
      <c r="G42" s="355">
        <v>51218</v>
      </c>
      <c r="H42" s="353"/>
      <c r="I42" s="355">
        <v>0</v>
      </c>
    </row>
    <row r="43" spans="1:9" s="342" customFormat="1" ht="19.5" customHeight="1">
      <c r="A43" s="354">
        <v>20404</v>
      </c>
      <c r="B43" s="354" t="s">
        <v>1173</v>
      </c>
      <c r="C43" s="355">
        <v>119424</v>
      </c>
      <c r="D43" s="355">
        <v>116050</v>
      </c>
      <c r="E43" s="355"/>
      <c r="F43" s="355">
        <v>2940</v>
      </c>
      <c r="G43" s="355">
        <v>434</v>
      </c>
      <c r="H43" s="353"/>
      <c r="I43" s="355">
        <v>0</v>
      </c>
    </row>
    <row r="44" spans="1:9" s="342" customFormat="1" ht="19.5" customHeight="1">
      <c r="A44" s="354">
        <v>20405</v>
      </c>
      <c r="B44" s="352" t="s">
        <v>1174</v>
      </c>
      <c r="C44" s="355">
        <v>220170</v>
      </c>
      <c r="D44" s="355">
        <v>214920</v>
      </c>
      <c r="E44" s="355"/>
      <c r="F44" s="355">
        <v>3880</v>
      </c>
      <c r="G44" s="355">
        <v>1370</v>
      </c>
      <c r="H44" s="353"/>
      <c r="I44" s="355">
        <v>0</v>
      </c>
    </row>
    <row r="45" spans="1:9" s="342" customFormat="1" ht="19.5" customHeight="1">
      <c r="A45" s="354">
        <v>20406</v>
      </c>
      <c r="B45" s="354" t="s">
        <v>1175</v>
      </c>
      <c r="C45" s="355">
        <v>84039</v>
      </c>
      <c r="D45" s="355">
        <v>81651</v>
      </c>
      <c r="E45" s="355"/>
      <c r="F45" s="355">
        <v>1910</v>
      </c>
      <c r="G45" s="355">
        <v>478</v>
      </c>
      <c r="H45" s="353"/>
      <c r="I45" s="355">
        <v>0</v>
      </c>
    </row>
    <row r="46" spans="1:9" s="342" customFormat="1" ht="19.5" customHeight="1">
      <c r="A46" s="354">
        <v>20407</v>
      </c>
      <c r="B46" s="354" t="s">
        <v>1176</v>
      </c>
      <c r="C46" s="355">
        <v>417584</v>
      </c>
      <c r="D46" s="355">
        <v>205584</v>
      </c>
      <c r="E46" s="355"/>
      <c r="F46" s="355">
        <v>0</v>
      </c>
      <c r="G46" s="355">
        <v>212000</v>
      </c>
      <c r="H46" s="353"/>
      <c r="I46" s="355">
        <v>0</v>
      </c>
    </row>
    <row r="47" spans="1:9" s="342" customFormat="1" ht="19.5" customHeight="1">
      <c r="A47" s="354">
        <v>20408</v>
      </c>
      <c r="B47" s="356" t="s">
        <v>1177</v>
      </c>
      <c r="C47" s="355">
        <v>55799</v>
      </c>
      <c r="D47" s="355">
        <v>55488</v>
      </c>
      <c r="E47" s="355"/>
      <c r="F47" s="355">
        <v>311</v>
      </c>
      <c r="G47" s="355">
        <v>0</v>
      </c>
      <c r="H47" s="353"/>
      <c r="I47" s="355">
        <v>0</v>
      </c>
    </row>
    <row r="48" spans="1:9" s="342" customFormat="1" ht="19.5" customHeight="1">
      <c r="A48" s="354">
        <v>20409</v>
      </c>
      <c r="B48" s="352" t="s">
        <v>1178</v>
      </c>
      <c r="C48" s="355">
        <v>1130</v>
      </c>
      <c r="D48" s="355">
        <v>900</v>
      </c>
      <c r="E48" s="355"/>
      <c r="F48" s="355">
        <v>0</v>
      </c>
      <c r="G48" s="355">
        <v>230</v>
      </c>
      <c r="H48" s="353"/>
      <c r="I48" s="355">
        <v>0</v>
      </c>
    </row>
    <row r="49" spans="1:9" s="342" customFormat="1" ht="19.5" customHeight="1">
      <c r="A49" s="354">
        <v>20410</v>
      </c>
      <c r="B49" s="354" t="s">
        <v>1179</v>
      </c>
      <c r="C49" s="355"/>
      <c r="D49" s="355">
        <v>0</v>
      </c>
      <c r="E49" s="355"/>
      <c r="F49" s="355">
        <v>0</v>
      </c>
      <c r="G49" s="355">
        <v>0</v>
      </c>
      <c r="H49" s="353"/>
      <c r="I49" s="355">
        <v>0</v>
      </c>
    </row>
    <row r="50" spans="1:9" s="342" customFormat="1" ht="19.5" customHeight="1">
      <c r="A50" s="354">
        <v>20499</v>
      </c>
      <c r="B50" s="354" t="s">
        <v>1180</v>
      </c>
      <c r="C50" s="355">
        <v>247001</v>
      </c>
      <c r="D50" s="355">
        <v>238929</v>
      </c>
      <c r="E50" s="355"/>
      <c r="F50" s="355">
        <v>3606</v>
      </c>
      <c r="G50" s="355">
        <v>4466</v>
      </c>
      <c r="H50" s="353"/>
      <c r="I50" s="355">
        <v>0</v>
      </c>
    </row>
    <row r="51" spans="1:9" s="342" customFormat="1" ht="19.5" customHeight="1">
      <c r="A51" s="354">
        <v>205</v>
      </c>
      <c r="B51" s="352" t="s">
        <v>1181</v>
      </c>
      <c r="C51" s="352">
        <v>8428950</v>
      </c>
      <c r="D51" s="353">
        <v>6894419</v>
      </c>
      <c r="E51" s="353"/>
      <c r="F51" s="353">
        <v>671577</v>
      </c>
      <c r="G51" s="353">
        <v>567954</v>
      </c>
      <c r="H51" s="353">
        <v>295000</v>
      </c>
      <c r="I51" s="353">
        <v>0</v>
      </c>
    </row>
    <row r="52" spans="1:9" s="342" customFormat="1" ht="19.5" customHeight="1">
      <c r="A52" s="354">
        <v>20501</v>
      </c>
      <c r="B52" s="356" t="s">
        <v>1182</v>
      </c>
      <c r="C52" s="355">
        <v>228456</v>
      </c>
      <c r="D52" s="355">
        <v>227928</v>
      </c>
      <c r="E52" s="355"/>
      <c r="F52" s="355">
        <v>171</v>
      </c>
      <c r="G52" s="355">
        <v>357</v>
      </c>
      <c r="H52" s="353"/>
      <c r="I52" s="355">
        <v>0</v>
      </c>
    </row>
    <row r="53" spans="1:9" s="342" customFormat="1" ht="19.5" customHeight="1">
      <c r="A53" s="354">
        <v>20502</v>
      </c>
      <c r="B53" s="354" t="s">
        <v>1183</v>
      </c>
      <c r="C53" s="355">
        <v>6962457</v>
      </c>
      <c r="D53" s="355">
        <v>5816215</v>
      </c>
      <c r="E53" s="355"/>
      <c r="F53" s="355">
        <v>420972</v>
      </c>
      <c r="G53" s="355">
        <v>490270</v>
      </c>
      <c r="H53" s="353">
        <v>235000</v>
      </c>
      <c r="I53" s="355">
        <v>0</v>
      </c>
    </row>
    <row r="54" spans="1:9" s="342" customFormat="1" ht="19.5" customHeight="1">
      <c r="A54" s="354">
        <v>20503</v>
      </c>
      <c r="B54" s="354" t="s">
        <v>1184</v>
      </c>
      <c r="C54" s="355">
        <v>630535</v>
      </c>
      <c r="D54" s="355">
        <v>410688</v>
      </c>
      <c r="E54" s="355"/>
      <c r="F54" s="355">
        <v>121851</v>
      </c>
      <c r="G54" s="355">
        <v>37996</v>
      </c>
      <c r="H54" s="353">
        <v>60000</v>
      </c>
      <c r="I54" s="355">
        <v>0</v>
      </c>
    </row>
    <row r="55" spans="1:9" s="342" customFormat="1" ht="19.5" customHeight="1">
      <c r="A55" s="354">
        <v>20504</v>
      </c>
      <c r="B55" s="352" t="s">
        <v>1185</v>
      </c>
      <c r="C55" s="355">
        <v>10453</v>
      </c>
      <c r="D55" s="355">
        <v>6564</v>
      </c>
      <c r="E55" s="355"/>
      <c r="F55" s="355">
        <v>3889</v>
      </c>
      <c r="G55" s="355">
        <v>0</v>
      </c>
      <c r="H55" s="353"/>
      <c r="I55" s="355">
        <v>0</v>
      </c>
    </row>
    <row r="56" spans="1:9" s="342" customFormat="1" ht="19.5" customHeight="1">
      <c r="A56" s="354">
        <v>20505</v>
      </c>
      <c r="B56" s="356" t="s">
        <v>1186</v>
      </c>
      <c r="C56" s="355">
        <v>10922</v>
      </c>
      <c r="D56" s="355">
        <v>10319</v>
      </c>
      <c r="E56" s="355"/>
      <c r="F56" s="355">
        <v>603</v>
      </c>
      <c r="G56" s="355">
        <v>0</v>
      </c>
      <c r="H56" s="353"/>
      <c r="I56" s="355">
        <v>0</v>
      </c>
    </row>
    <row r="57" spans="1:9" s="342" customFormat="1" ht="19.5" customHeight="1">
      <c r="A57" s="354">
        <v>20506</v>
      </c>
      <c r="B57" s="356" t="s">
        <v>1187</v>
      </c>
      <c r="C57" s="355"/>
      <c r="D57" s="355">
        <v>0</v>
      </c>
      <c r="E57" s="355"/>
      <c r="F57" s="355">
        <v>0</v>
      </c>
      <c r="G57" s="355">
        <v>0</v>
      </c>
      <c r="H57" s="353"/>
      <c r="I57" s="355">
        <v>0</v>
      </c>
    </row>
    <row r="58" spans="1:9" s="342" customFormat="1" ht="19.5" customHeight="1">
      <c r="A58" s="354">
        <v>20507</v>
      </c>
      <c r="B58" s="354" t="s">
        <v>1188</v>
      </c>
      <c r="C58" s="355">
        <v>36474</v>
      </c>
      <c r="D58" s="355">
        <v>36474</v>
      </c>
      <c r="E58" s="355"/>
      <c r="F58" s="355"/>
      <c r="G58" s="355"/>
      <c r="H58" s="353"/>
      <c r="I58" s="355">
        <v>0</v>
      </c>
    </row>
    <row r="59" spans="1:9" s="342" customFormat="1" ht="19.5" customHeight="1">
      <c r="A59" s="354">
        <v>20508</v>
      </c>
      <c r="B59" s="356" t="s">
        <v>1189</v>
      </c>
      <c r="C59" s="355">
        <v>95494</v>
      </c>
      <c r="D59" s="355">
        <v>78167</v>
      </c>
      <c r="E59" s="355"/>
      <c r="F59" s="355"/>
      <c r="G59" s="355">
        <v>17327</v>
      </c>
      <c r="H59" s="353"/>
      <c r="I59" s="355">
        <v>0</v>
      </c>
    </row>
    <row r="60" spans="1:9" s="342" customFormat="1" ht="19.5" customHeight="1">
      <c r="A60" s="354">
        <v>20509</v>
      </c>
      <c r="B60" s="354" t="s">
        <v>1190</v>
      </c>
      <c r="C60" s="355">
        <v>219070</v>
      </c>
      <c r="D60" s="355">
        <v>193582</v>
      </c>
      <c r="E60" s="355"/>
      <c r="F60" s="355">
        <v>21164</v>
      </c>
      <c r="G60" s="355">
        <v>4324</v>
      </c>
      <c r="H60" s="353"/>
      <c r="I60" s="355">
        <v>0</v>
      </c>
    </row>
    <row r="61" spans="1:9" s="342" customFormat="1" ht="19.5" customHeight="1">
      <c r="A61" s="354">
        <v>20599</v>
      </c>
      <c r="B61" s="354" t="s">
        <v>1191</v>
      </c>
      <c r="C61" s="355">
        <v>235089</v>
      </c>
      <c r="D61" s="355">
        <v>114482</v>
      </c>
      <c r="E61" s="355"/>
      <c r="F61" s="355">
        <v>102927</v>
      </c>
      <c r="G61" s="355">
        <v>17680</v>
      </c>
      <c r="H61" s="353"/>
      <c r="I61" s="355">
        <v>0</v>
      </c>
    </row>
    <row r="62" spans="1:9" s="342" customFormat="1" ht="19.5" customHeight="1">
      <c r="A62" s="354">
        <v>206</v>
      </c>
      <c r="B62" s="352" t="s">
        <v>1192</v>
      </c>
      <c r="C62" s="352">
        <v>319113</v>
      </c>
      <c r="D62" s="353">
        <v>271753</v>
      </c>
      <c r="E62" s="353"/>
      <c r="F62" s="353">
        <v>27912</v>
      </c>
      <c r="G62" s="353">
        <v>19448</v>
      </c>
      <c r="H62" s="353"/>
      <c r="I62" s="353">
        <v>0</v>
      </c>
    </row>
    <row r="63" spans="1:9" s="342" customFormat="1" ht="19.5" customHeight="1">
      <c r="A63" s="354">
        <v>20601</v>
      </c>
      <c r="B63" s="356" t="s">
        <v>1193</v>
      </c>
      <c r="C63" s="355">
        <v>33810</v>
      </c>
      <c r="D63" s="355">
        <v>33749</v>
      </c>
      <c r="E63" s="355"/>
      <c r="F63" s="355">
        <v>23</v>
      </c>
      <c r="G63" s="355">
        <v>38</v>
      </c>
      <c r="H63" s="353"/>
      <c r="I63" s="355">
        <v>0</v>
      </c>
    </row>
    <row r="64" spans="1:9" s="342" customFormat="1" ht="19.5" customHeight="1">
      <c r="A64" s="354">
        <v>20602</v>
      </c>
      <c r="B64" s="354" t="s">
        <v>1194</v>
      </c>
      <c r="C64" s="355">
        <v>13577</v>
      </c>
      <c r="D64" s="355">
        <v>971</v>
      </c>
      <c r="E64" s="355"/>
      <c r="F64" s="355">
        <v>12600</v>
      </c>
      <c r="G64" s="355">
        <v>6</v>
      </c>
      <c r="H64" s="353"/>
      <c r="I64" s="355">
        <v>0</v>
      </c>
    </row>
    <row r="65" spans="1:9" s="342" customFormat="1" ht="19.5" customHeight="1">
      <c r="A65" s="354">
        <v>20603</v>
      </c>
      <c r="B65" s="356" t="s">
        <v>1195</v>
      </c>
      <c r="C65" s="355">
        <v>44478</v>
      </c>
      <c r="D65" s="355">
        <v>44478</v>
      </c>
      <c r="E65" s="355"/>
      <c r="F65" s="355">
        <v>0</v>
      </c>
      <c r="G65" s="355">
        <v>0</v>
      </c>
      <c r="H65" s="353"/>
      <c r="I65" s="355">
        <v>0</v>
      </c>
    </row>
    <row r="66" spans="1:9" s="342" customFormat="1" ht="19.5" customHeight="1">
      <c r="A66" s="354">
        <v>20604</v>
      </c>
      <c r="B66" s="356" t="s">
        <v>1196</v>
      </c>
      <c r="C66" s="355">
        <v>70075</v>
      </c>
      <c r="D66" s="355">
        <v>68958</v>
      </c>
      <c r="E66" s="355"/>
      <c r="F66" s="355">
        <v>809</v>
      </c>
      <c r="G66" s="355">
        <v>308</v>
      </c>
      <c r="H66" s="353"/>
      <c r="I66" s="355">
        <v>0</v>
      </c>
    </row>
    <row r="67" spans="1:9" s="342" customFormat="1" ht="19.5" customHeight="1">
      <c r="A67" s="354">
        <v>20605</v>
      </c>
      <c r="B67" s="356" t="s">
        <v>1197</v>
      </c>
      <c r="C67" s="355">
        <v>37952</v>
      </c>
      <c r="D67" s="355">
        <v>37139</v>
      </c>
      <c r="E67" s="355"/>
      <c r="F67" s="355">
        <v>63</v>
      </c>
      <c r="G67" s="355">
        <v>750</v>
      </c>
      <c r="H67" s="353"/>
      <c r="I67" s="355">
        <v>0</v>
      </c>
    </row>
    <row r="68" spans="1:9" s="342" customFormat="1" ht="19.5" customHeight="1">
      <c r="A68" s="354">
        <v>20606</v>
      </c>
      <c r="B68" s="356" t="s">
        <v>1198</v>
      </c>
      <c r="C68" s="355">
        <v>12202</v>
      </c>
      <c r="D68" s="355">
        <v>12202</v>
      </c>
      <c r="E68" s="355"/>
      <c r="F68" s="355">
        <v>0</v>
      </c>
      <c r="G68" s="355">
        <v>0</v>
      </c>
      <c r="H68" s="353"/>
      <c r="I68" s="355">
        <v>0</v>
      </c>
    </row>
    <row r="69" spans="1:9" s="342" customFormat="1" ht="19.5" customHeight="1">
      <c r="A69" s="354">
        <v>20607</v>
      </c>
      <c r="B69" s="354" t="s">
        <v>1199</v>
      </c>
      <c r="C69" s="355">
        <v>36608</v>
      </c>
      <c r="D69" s="355">
        <v>23207</v>
      </c>
      <c r="E69" s="355"/>
      <c r="F69" s="355">
        <v>10504</v>
      </c>
      <c r="G69" s="355">
        <v>2897</v>
      </c>
      <c r="H69" s="353"/>
      <c r="I69" s="355">
        <v>0</v>
      </c>
    </row>
    <row r="70" spans="1:9" s="342" customFormat="1" ht="19.5" customHeight="1">
      <c r="A70" s="354">
        <v>20608</v>
      </c>
      <c r="B70" s="354" t="s">
        <v>1200</v>
      </c>
      <c r="C70" s="355">
        <v>3447</v>
      </c>
      <c r="D70" s="355">
        <v>435</v>
      </c>
      <c r="E70" s="355"/>
      <c r="F70" s="355">
        <v>3012</v>
      </c>
      <c r="G70" s="355">
        <v>0</v>
      </c>
      <c r="H70" s="353"/>
      <c r="I70" s="355">
        <v>0</v>
      </c>
    </row>
    <row r="71" spans="1:9" s="342" customFormat="1" ht="19.5" customHeight="1">
      <c r="A71" s="354">
        <v>20609</v>
      </c>
      <c r="B71" s="352" t="s">
        <v>1201</v>
      </c>
      <c r="C71" s="355">
        <v>9250</v>
      </c>
      <c r="D71" s="355">
        <v>9250</v>
      </c>
      <c r="E71" s="355">
        <v>0</v>
      </c>
      <c r="F71" s="355">
        <v>0</v>
      </c>
      <c r="G71" s="355">
        <v>0</v>
      </c>
      <c r="H71" s="353"/>
      <c r="I71" s="355">
        <v>0</v>
      </c>
    </row>
    <row r="72" spans="1:9" s="342" customFormat="1" ht="19.5" customHeight="1">
      <c r="A72" s="354">
        <v>20699</v>
      </c>
      <c r="B72" s="354" t="s">
        <v>1202</v>
      </c>
      <c r="C72" s="355">
        <v>57714</v>
      </c>
      <c r="D72" s="355">
        <v>41364</v>
      </c>
      <c r="E72" s="355">
        <v>0</v>
      </c>
      <c r="F72" s="355">
        <v>901</v>
      </c>
      <c r="G72" s="355">
        <v>15449</v>
      </c>
      <c r="H72" s="353"/>
      <c r="I72" s="355">
        <v>0</v>
      </c>
    </row>
    <row r="73" spans="1:9" s="342" customFormat="1" ht="19.5" customHeight="1">
      <c r="A73" s="354">
        <v>207</v>
      </c>
      <c r="B73" s="352" t="s">
        <v>1203</v>
      </c>
      <c r="C73" s="352">
        <v>763284</v>
      </c>
      <c r="D73" s="353">
        <v>647946</v>
      </c>
      <c r="E73" s="353">
        <v>320</v>
      </c>
      <c r="F73" s="353">
        <v>27203</v>
      </c>
      <c r="G73" s="353">
        <v>56815</v>
      </c>
      <c r="H73" s="353">
        <v>31000</v>
      </c>
      <c r="I73" s="353">
        <v>0</v>
      </c>
    </row>
    <row r="74" spans="1:9" s="342" customFormat="1" ht="19.5" customHeight="1">
      <c r="A74" s="354">
        <v>20701</v>
      </c>
      <c r="B74" s="352" t="s">
        <v>1204</v>
      </c>
      <c r="C74" s="352">
        <v>333661</v>
      </c>
      <c r="D74" s="355">
        <v>268054</v>
      </c>
      <c r="E74" s="355"/>
      <c r="F74" s="355">
        <v>10303</v>
      </c>
      <c r="G74" s="355">
        <v>24304</v>
      </c>
      <c r="H74" s="353">
        <v>31000</v>
      </c>
      <c r="I74" s="355">
        <v>0</v>
      </c>
    </row>
    <row r="75" spans="1:9" s="342" customFormat="1" ht="19.5" customHeight="1">
      <c r="A75" s="354">
        <v>20702</v>
      </c>
      <c r="B75" s="352" t="s">
        <v>1205</v>
      </c>
      <c r="C75" s="352">
        <v>45460</v>
      </c>
      <c r="D75" s="355">
        <v>42625</v>
      </c>
      <c r="E75" s="355"/>
      <c r="F75" s="355">
        <v>2825</v>
      </c>
      <c r="G75" s="355">
        <v>10</v>
      </c>
      <c r="H75" s="353"/>
      <c r="I75" s="355">
        <v>0</v>
      </c>
    </row>
    <row r="76" spans="1:9" s="342" customFormat="1" ht="19.5" customHeight="1">
      <c r="A76" s="354">
        <v>20703</v>
      </c>
      <c r="B76" s="352" t="s">
        <v>1206</v>
      </c>
      <c r="C76" s="352">
        <v>41997</v>
      </c>
      <c r="D76" s="355">
        <v>41251</v>
      </c>
      <c r="E76" s="355"/>
      <c r="F76" s="355">
        <v>563</v>
      </c>
      <c r="G76" s="355">
        <v>183</v>
      </c>
      <c r="H76" s="353"/>
      <c r="I76" s="355">
        <v>0</v>
      </c>
    </row>
    <row r="77" spans="1:9" s="342" customFormat="1" ht="19.5" customHeight="1">
      <c r="A77" s="354">
        <v>20706</v>
      </c>
      <c r="B77" s="352" t="s">
        <v>1207</v>
      </c>
      <c r="C77" s="352">
        <v>50624</v>
      </c>
      <c r="D77" s="355">
        <v>50512</v>
      </c>
      <c r="E77" s="355"/>
      <c r="F77" s="355">
        <v>112</v>
      </c>
      <c r="G77" s="355">
        <v>0</v>
      </c>
      <c r="H77" s="353"/>
      <c r="I77" s="355">
        <v>0</v>
      </c>
    </row>
    <row r="78" spans="1:9" s="342" customFormat="1" ht="19.5" customHeight="1">
      <c r="A78" s="354">
        <v>20708</v>
      </c>
      <c r="B78" s="352" t="s">
        <v>1208</v>
      </c>
      <c r="C78" s="352">
        <v>167412</v>
      </c>
      <c r="D78" s="355">
        <v>134817</v>
      </c>
      <c r="E78" s="355"/>
      <c r="F78" s="355">
        <v>366</v>
      </c>
      <c r="G78" s="355">
        <v>32229</v>
      </c>
      <c r="H78" s="353"/>
      <c r="I78" s="355">
        <v>0</v>
      </c>
    </row>
    <row r="79" spans="1:9" s="342" customFormat="1" ht="19.5" customHeight="1">
      <c r="A79" s="354">
        <v>20799</v>
      </c>
      <c r="B79" s="352" t="s">
        <v>1209</v>
      </c>
      <c r="C79" s="352">
        <v>124130</v>
      </c>
      <c r="D79" s="355">
        <v>110687</v>
      </c>
      <c r="E79" s="355">
        <v>320</v>
      </c>
      <c r="F79" s="355">
        <v>13034</v>
      </c>
      <c r="G79" s="355">
        <v>89</v>
      </c>
      <c r="H79" s="353"/>
      <c r="I79" s="355">
        <v>0</v>
      </c>
    </row>
    <row r="80" spans="1:9" s="342" customFormat="1" ht="19.5" customHeight="1">
      <c r="A80" s="354">
        <v>208</v>
      </c>
      <c r="B80" s="352" t="s">
        <v>1210</v>
      </c>
      <c r="C80" s="352">
        <v>5993711</v>
      </c>
      <c r="D80" s="353">
        <v>5410378</v>
      </c>
      <c r="E80" s="353"/>
      <c r="F80" s="353">
        <v>82151</v>
      </c>
      <c r="G80" s="353">
        <v>501182</v>
      </c>
      <c r="H80" s="353"/>
      <c r="I80" s="353">
        <v>0</v>
      </c>
    </row>
    <row r="81" spans="1:9" s="342" customFormat="1" ht="19.5" customHeight="1">
      <c r="A81" s="354">
        <v>20801</v>
      </c>
      <c r="B81" s="352" t="s">
        <v>1211</v>
      </c>
      <c r="C81" s="355">
        <v>296380</v>
      </c>
      <c r="D81" s="355">
        <v>290646</v>
      </c>
      <c r="E81" s="355"/>
      <c r="F81" s="355">
        <v>4477</v>
      </c>
      <c r="G81" s="355">
        <v>1257</v>
      </c>
      <c r="H81" s="353"/>
      <c r="I81" s="355">
        <v>0</v>
      </c>
    </row>
    <row r="82" spans="1:9" s="342" customFormat="1" ht="19.5" customHeight="1">
      <c r="A82" s="354">
        <v>20802</v>
      </c>
      <c r="B82" s="352" t="s">
        <v>1212</v>
      </c>
      <c r="C82" s="355">
        <v>206435</v>
      </c>
      <c r="D82" s="355">
        <v>202770</v>
      </c>
      <c r="E82" s="355"/>
      <c r="F82" s="355">
        <v>2138</v>
      </c>
      <c r="G82" s="355">
        <v>1527</v>
      </c>
      <c r="H82" s="353"/>
      <c r="I82" s="355">
        <v>0</v>
      </c>
    </row>
    <row r="83" spans="1:9" s="342" customFormat="1" ht="19.5" customHeight="1">
      <c r="A83" s="354">
        <v>20804</v>
      </c>
      <c r="B83" s="352" t="s">
        <v>1213</v>
      </c>
      <c r="C83" s="355"/>
      <c r="D83" s="355">
        <v>0</v>
      </c>
      <c r="E83" s="355"/>
      <c r="F83" s="355">
        <v>0</v>
      </c>
      <c r="G83" s="355">
        <v>0</v>
      </c>
      <c r="H83" s="353"/>
      <c r="I83" s="355">
        <v>0</v>
      </c>
    </row>
    <row r="84" spans="1:9" s="342" customFormat="1" ht="19.5" customHeight="1">
      <c r="A84" s="354">
        <v>20805</v>
      </c>
      <c r="B84" s="352" t="s">
        <v>1214</v>
      </c>
      <c r="C84" s="355">
        <v>2290795</v>
      </c>
      <c r="D84" s="355">
        <v>1808705</v>
      </c>
      <c r="E84" s="355"/>
      <c r="F84" s="355">
        <v>25645</v>
      </c>
      <c r="G84" s="355">
        <v>456445</v>
      </c>
      <c r="H84" s="353"/>
      <c r="I84" s="355">
        <v>0</v>
      </c>
    </row>
    <row r="85" spans="1:9" s="342" customFormat="1" ht="19.5" customHeight="1">
      <c r="A85" s="354">
        <v>20806</v>
      </c>
      <c r="B85" s="352" t="s">
        <v>1215</v>
      </c>
      <c r="C85" s="355">
        <v>50997</v>
      </c>
      <c r="D85" s="355">
        <v>20370</v>
      </c>
      <c r="E85" s="355"/>
      <c r="F85" s="355">
        <v>4721</v>
      </c>
      <c r="G85" s="355">
        <v>25906</v>
      </c>
      <c r="H85" s="353"/>
      <c r="I85" s="355">
        <v>0</v>
      </c>
    </row>
    <row r="86" spans="1:9" s="342" customFormat="1" ht="19.5" customHeight="1">
      <c r="A86" s="354">
        <v>20807</v>
      </c>
      <c r="B86" s="352" t="s">
        <v>1216</v>
      </c>
      <c r="C86" s="355">
        <v>215794</v>
      </c>
      <c r="D86" s="355">
        <v>205262</v>
      </c>
      <c r="E86" s="355"/>
      <c r="F86" s="355">
        <v>4894</v>
      </c>
      <c r="G86" s="355">
        <v>5638</v>
      </c>
      <c r="H86" s="353"/>
      <c r="I86" s="355">
        <v>0</v>
      </c>
    </row>
    <row r="87" spans="1:9" s="342" customFormat="1" ht="19.5" customHeight="1">
      <c r="A87" s="354">
        <v>20808</v>
      </c>
      <c r="B87" s="352" t="s">
        <v>1217</v>
      </c>
      <c r="C87" s="355">
        <v>98049</v>
      </c>
      <c r="D87" s="355">
        <v>94735</v>
      </c>
      <c r="E87" s="355"/>
      <c r="F87" s="355">
        <v>1994</v>
      </c>
      <c r="G87" s="355">
        <v>1320</v>
      </c>
      <c r="H87" s="353"/>
      <c r="I87" s="355">
        <v>0</v>
      </c>
    </row>
    <row r="88" spans="1:9" s="342" customFormat="1" ht="19.5" customHeight="1">
      <c r="A88" s="354">
        <v>20809</v>
      </c>
      <c r="B88" s="352" t="s">
        <v>1218</v>
      </c>
      <c r="C88" s="355">
        <v>588699</v>
      </c>
      <c r="D88" s="355">
        <v>580081</v>
      </c>
      <c r="E88" s="355"/>
      <c r="F88" s="355">
        <v>8010</v>
      </c>
      <c r="G88" s="355">
        <v>608</v>
      </c>
      <c r="H88" s="353"/>
      <c r="I88" s="355">
        <v>0</v>
      </c>
    </row>
    <row r="89" spans="1:9" s="342" customFormat="1" ht="19.5" customHeight="1">
      <c r="A89" s="354">
        <v>20810</v>
      </c>
      <c r="B89" s="352" t="s">
        <v>1219</v>
      </c>
      <c r="C89" s="355">
        <v>92287</v>
      </c>
      <c r="D89" s="355">
        <v>77816</v>
      </c>
      <c r="E89" s="355"/>
      <c r="F89" s="355">
        <v>12281</v>
      </c>
      <c r="G89" s="355">
        <v>2190</v>
      </c>
      <c r="H89" s="353"/>
      <c r="I89" s="355">
        <v>0</v>
      </c>
    </row>
    <row r="90" spans="1:9" s="342" customFormat="1" ht="19.5" customHeight="1">
      <c r="A90" s="354">
        <v>20811</v>
      </c>
      <c r="B90" s="352" t="s">
        <v>1220</v>
      </c>
      <c r="C90" s="355">
        <v>68023</v>
      </c>
      <c r="D90" s="355">
        <v>66512</v>
      </c>
      <c r="E90" s="355"/>
      <c r="F90" s="355">
        <v>1143</v>
      </c>
      <c r="G90" s="355">
        <v>368</v>
      </c>
      <c r="H90" s="353"/>
      <c r="I90" s="355">
        <v>0</v>
      </c>
    </row>
    <row r="91" spans="1:9" s="342" customFormat="1" ht="19.5" customHeight="1">
      <c r="A91" s="354">
        <v>20816</v>
      </c>
      <c r="B91" s="352" t="s">
        <v>1221</v>
      </c>
      <c r="C91" s="355">
        <v>11395</v>
      </c>
      <c r="D91" s="355">
        <v>11370</v>
      </c>
      <c r="E91" s="355"/>
      <c r="F91" s="355">
        <v>0</v>
      </c>
      <c r="G91" s="355">
        <v>25</v>
      </c>
      <c r="H91" s="353"/>
      <c r="I91" s="355">
        <v>0</v>
      </c>
    </row>
    <row r="92" spans="1:9" s="342" customFormat="1" ht="19.5" customHeight="1">
      <c r="A92" s="354">
        <v>20819</v>
      </c>
      <c r="B92" s="352" t="s">
        <v>1222</v>
      </c>
      <c r="C92" s="355">
        <v>117469</v>
      </c>
      <c r="D92" s="355">
        <v>116202</v>
      </c>
      <c r="E92" s="355"/>
      <c r="F92" s="355">
        <v>446</v>
      </c>
      <c r="G92" s="355">
        <v>821</v>
      </c>
      <c r="H92" s="353"/>
      <c r="I92" s="355">
        <v>0</v>
      </c>
    </row>
    <row r="93" spans="1:9" s="342" customFormat="1" ht="19.5" customHeight="1">
      <c r="A93" s="354">
        <v>20820</v>
      </c>
      <c r="B93" s="352" t="s">
        <v>1223</v>
      </c>
      <c r="C93" s="355">
        <v>16268</v>
      </c>
      <c r="D93" s="355">
        <v>15306</v>
      </c>
      <c r="E93" s="355"/>
      <c r="F93" s="355">
        <v>417</v>
      </c>
      <c r="G93" s="355">
        <v>545</v>
      </c>
      <c r="H93" s="353"/>
      <c r="I93" s="355">
        <v>0</v>
      </c>
    </row>
    <row r="94" spans="1:9" s="342" customFormat="1" ht="19.5" customHeight="1">
      <c r="A94" s="354">
        <v>20821</v>
      </c>
      <c r="B94" s="352" t="s">
        <v>1224</v>
      </c>
      <c r="C94" s="355">
        <v>35114</v>
      </c>
      <c r="D94" s="355">
        <v>33413</v>
      </c>
      <c r="E94" s="355"/>
      <c r="F94" s="355">
        <v>1623</v>
      </c>
      <c r="G94" s="355">
        <v>78</v>
      </c>
      <c r="H94" s="353"/>
      <c r="I94" s="355">
        <v>0</v>
      </c>
    </row>
    <row r="95" spans="1:9" s="342" customFormat="1" ht="19.5" customHeight="1">
      <c r="A95" s="354">
        <v>20824</v>
      </c>
      <c r="B95" s="352" t="s">
        <v>1225</v>
      </c>
      <c r="C95" s="355"/>
      <c r="D95" s="355">
        <v>0</v>
      </c>
      <c r="E95" s="355"/>
      <c r="F95" s="355">
        <v>0</v>
      </c>
      <c r="G95" s="355">
        <v>0</v>
      </c>
      <c r="H95" s="353"/>
      <c r="I95" s="355">
        <v>0</v>
      </c>
    </row>
    <row r="96" spans="1:9" s="342" customFormat="1" ht="19.5" customHeight="1">
      <c r="A96" s="354">
        <v>20825</v>
      </c>
      <c r="B96" s="352" t="s">
        <v>1226</v>
      </c>
      <c r="C96" s="355">
        <v>43556</v>
      </c>
      <c r="D96" s="355">
        <v>43526</v>
      </c>
      <c r="E96" s="355"/>
      <c r="F96" s="355">
        <v>30</v>
      </c>
      <c r="G96" s="355">
        <v>0</v>
      </c>
      <c r="H96" s="353"/>
      <c r="I96" s="355">
        <v>0</v>
      </c>
    </row>
    <row r="97" spans="1:9" s="342" customFormat="1" ht="19.5" customHeight="1">
      <c r="A97" s="354">
        <v>20826</v>
      </c>
      <c r="B97" s="352" t="s">
        <v>1227</v>
      </c>
      <c r="C97" s="355">
        <v>1163964</v>
      </c>
      <c r="D97" s="355">
        <v>1159970</v>
      </c>
      <c r="E97" s="355"/>
      <c r="F97" s="355">
        <v>0</v>
      </c>
      <c r="G97" s="355">
        <v>3994</v>
      </c>
      <c r="H97" s="353"/>
      <c r="I97" s="355">
        <v>0</v>
      </c>
    </row>
    <row r="98" spans="1:9" s="342" customFormat="1" ht="19.5" customHeight="1">
      <c r="A98" s="354">
        <v>20827</v>
      </c>
      <c r="B98" s="352" t="s">
        <v>1228</v>
      </c>
      <c r="C98" s="355">
        <v>5040</v>
      </c>
      <c r="D98" s="355">
        <v>5013</v>
      </c>
      <c r="E98" s="355"/>
      <c r="F98" s="355">
        <v>27</v>
      </c>
      <c r="G98" s="355">
        <v>0</v>
      </c>
      <c r="H98" s="353"/>
      <c r="I98" s="355">
        <v>0</v>
      </c>
    </row>
    <row r="99" spans="1:9" s="342" customFormat="1" ht="19.5" customHeight="1">
      <c r="A99" s="354">
        <v>20828</v>
      </c>
      <c r="B99" s="351" t="s">
        <v>1229</v>
      </c>
      <c r="C99" s="355">
        <v>31648</v>
      </c>
      <c r="D99" s="355">
        <v>31247</v>
      </c>
      <c r="E99" s="355"/>
      <c r="F99" s="355">
        <v>21</v>
      </c>
      <c r="G99" s="355">
        <v>380</v>
      </c>
      <c r="H99" s="353"/>
      <c r="I99" s="355">
        <v>0</v>
      </c>
    </row>
    <row r="100" spans="1:9" s="342" customFormat="1" ht="19.5" customHeight="1">
      <c r="A100" s="354">
        <v>20830</v>
      </c>
      <c r="B100" s="352" t="s">
        <v>1230</v>
      </c>
      <c r="C100" s="355">
        <v>5013</v>
      </c>
      <c r="D100" s="355">
        <v>4416</v>
      </c>
      <c r="E100" s="355"/>
      <c r="F100" s="355">
        <v>561</v>
      </c>
      <c r="G100" s="355">
        <v>36</v>
      </c>
      <c r="H100" s="353"/>
      <c r="I100" s="355">
        <v>0</v>
      </c>
    </row>
    <row r="101" spans="1:9" s="342" customFormat="1" ht="19.5" customHeight="1">
      <c r="A101" s="354">
        <v>20899</v>
      </c>
      <c r="B101" s="352" t="s">
        <v>1231</v>
      </c>
      <c r="C101" s="355">
        <v>656785</v>
      </c>
      <c r="D101" s="355">
        <v>643018</v>
      </c>
      <c r="E101" s="355"/>
      <c r="F101" s="355">
        <v>13723</v>
      </c>
      <c r="G101" s="355">
        <v>44</v>
      </c>
      <c r="H101" s="353"/>
      <c r="I101" s="355">
        <v>0</v>
      </c>
    </row>
    <row r="102" spans="1:9" s="342" customFormat="1" ht="19.5" customHeight="1">
      <c r="A102" s="354">
        <v>210</v>
      </c>
      <c r="B102" s="352" t="s">
        <v>1232</v>
      </c>
      <c r="C102" s="352">
        <v>3680574</v>
      </c>
      <c r="D102" s="353">
        <v>3197080</v>
      </c>
      <c r="E102" s="353">
        <v>53915</v>
      </c>
      <c r="F102" s="353">
        <v>212915</v>
      </c>
      <c r="G102" s="353">
        <v>81164</v>
      </c>
      <c r="H102" s="353">
        <v>135500</v>
      </c>
      <c r="I102" s="353">
        <v>0</v>
      </c>
    </row>
    <row r="103" spans="1:9" s="342" customFormat="1" ht="19.5" customHeight="1">
      <c r="A103" s="354">
        <v>21001</v>
      </c>
      <c r="B103" s="352" t="s">
        <v>1233</v>
      </c>
      <c r="C103" s="355">
        <v>108259</v>
      </c>
      <c r="D103" s="355">
        <v>107050</v>
      </c>
      <c r="E103" s="355"/>
      <c r="F103" s="355">
        <v>830</v>
      </c>
      <c r="G103" s="355">
        <v>379</v>
      </c>
      <c r="H103" s="353"/>
      <c r="I103" s="355">
        <v>0</v>
      </c>
    </row>
    <row r="104" spans="1:9" s="342" customFormat="1" ht="19.5" customHeight="1">
      <c r="A104" s="354">
        <v>21002</v>
      </c>
      <c r="B104" s="352" t="s">
        <v>1234</v>
      </c>
      <c r="C104" s="355">
        <v>622954</v>
      </c>
      <c r="D104" s="355">
        <v>476051</v>
      </c>
      <c r="E104" s="355">
        <v>25799</v>
      </c>
      <c r="F104" s="355">
        <v>32201</v>
      </c>
      <c r="G104" s="355">
        <v>3403</v>
      </c>
      <c r="H104" s="353">
        <v>85500</v>
      </c>
      <c r="I104" s="355">
        <v>0</v>
      </c>
    </row>
    <row r="105" spans="1:9" s="342" customFormat="1" ht="19.5" customHeight="1">
      <c r="A105" s="354">
        <v>21003</v>
      </c>
      <c r="B105" s="352" t="s">
        <v>1235</v>
      </c>
      <c r="C105" s="355">
        <v>349082</v>
      </c>
      <c r="D105" s="355">
        <v>334043</v>
      </c>
      <c r="E105" s="355"/>
      <c r="F105" s="355">
        <v>77</v>
      </c>
      <c r="G105" s="355">
        <v>14962</v>
      </c>
      <c r="H105" s="353"/>
      <c r="I105" s="355">
        <v>0</v>
      </c>
    </row>
    <row r="106" spans="1:9" s="342" customFormat="1" ht="19.5" customHeight="1">
      <c r="A106" s="354">
        <v>21004</v>
      </c>
      <c r="B106" s="352" t="s">
        <v>1236</v>
      </c>
      <c r="C106" s="355">
        <v>838064</v>
      </c>
      <c r="D106" s="355">
        <v>565771</v>
      </c>
      <c r="E106" s="355">
        <v>28116</v>
      </c>
      <c r="F106" s="355">
        <v>144662</v>
      </c>
      <c r="G106" s="355">
        <v>49515</v>
      </c>
      <c r="H106" s="353">
        <v>50000</v>
      </c>
      <c r="I106" s="355">
        <v>0</v>
      </c>
    </row>
    <row r="107" spans="1:9" s="342" customFormat="1" ht="19.5" customHeight="1">
      <c r="A107" s="354">
        <v>21006</v>
      </c>
      <c r="B107" s="352" t="s">
        <v>1237</v>
      </c>
      <c r="C107" s="355">
        <v>7193</v>
      </c>
      <c r="D107" s="355">
        <v>6977</v>
      </c>
      <c r="E107" s="355"/>
      <c r="F107" s="355">
        <v>216</v>
      </c>
      <c r="G107" s="355">
        <v>0</v>
      </c>
      <c r="H107" s="353"/>
      <c r="I107" s="355">
        <v>0</v>
      </c>
    </row>
    <row r="108" spans="1:9" s="342" customFormat="1" ht="19.5" customHeight="1">
      <c r="A108" s="354">
        <v>21007</v>
      </c>
      <c r="B108" s="352" t="s">
        <v>1238</v>
      </c>
      <c r="C108" s="355">
        <v>123732</v>
      </c>
      <c r="D108" s="355">
        <v>119195</v>
      </c>
      <c r="E108" s="355"/>
      <c r="F108" s="355">
        <v>3980</v>
      </c>
      <c r="G108" s="355">
        <v>557</v>
      </c>
      <c r="H108" s="353"/>
      <c r="I108" s="355">
        <v>0</v>
      </c>
    </row>
    <row r="109" spans="1:9" s="342" customFormat="1" ht="19.5" customHeight="1">
      <c r="A109" s="354">
        <v>21011</v>
      </c>
      <c r="B109" s="352" t="s">
        <v>1239</v>
      </c>
      <c r="C109" s="355">
        <v>428069</v>
      </c>
      <c r="D109" s="355">
        <v>421969</v>
      </c>
      <c r="E109" s="355"/>
      <c r="F109" s="355">
        <v>1936</v>
      </c>
      <c r="G109" s="355">
        <v>4164</v>
      </c>
      <c r="H109" s="353"/>
      <c r="I109" s="355">
        <v>0</v>
      </c>
    </row>
    <row r="110" spans="1:9" s="342" customFormat="1" ht="19.5" customHeight="1">
      <c r="A110" s="354">
        <v>21012</v>
      </c>
      <c r="B110" s="352" t="s">
        <v>1240</v>
      </c>
      <c r="C110" s="355">
        <v>859441</v>
      </c>
      <c r="D110" s="355">
        <v>851679</v>
      </c>
      <c r="E110" s="355"/>
      <c r="F110" s="355">
        <v>1175</v>
      </c>
      <c r="G110" s="355">
        <v>6587</v>
      </c>
      <c r="H110" s="353"/>
      <c r="I110" s="355">
        <v>0</v>
      </c>
    </row>
    <row r="111" spans="1:9" s="342" customFormat="1" ht="19.5" customHeight="1">
      <c r="A111" s="354">
        <v>21013</v>
      </c>
      <c r="B111" s="352" t="s">
        <v>1241</v>
      </c>
      <c r="C111" s="355">
        <v>149012</v>
      </c>
      <c r="D111" s="355">
        <v>148504</v>
      </c>
      <c r="E111" s="355"/>
      <c r="F111" s="355">
        <v>0</v>
      </c>
      <c r="G111" s="355">
        <v>508</v>
      </c>
      <c r="H111" s="353"/>
      <c r="I111" s="355">
        <v>0</v>
      </c>
    </row>
    <row r="112" spans="1:9" s="342" customFormat="1" ht="19.5" customHeight="1">
      <c r="A112" s="354">
        <v>21014</v>
      </c>
      <c r="B112" s="352" t="s">
        <v>1242</v>
      </c>
      <c r="C112" s="355">
        <v>7467</v>
      </c>
      <c r="D112" s="355">
        <v>7449</v>
      </c>
      <c r="E112" s="355"/>
      <c r="F112" s="355">
        <v>11</v>
      </c>
      <c r="G112" s="355">
        <v>7</v>
      </c>
      <c r="H112" s="353"/>
      <c r="I112" s="355">
        <v>0</v>
      </c>
    </row>
    <row r="113" spans="1:9" s="342" customFormat="1" ht="19.5" customHeight="1">
      <c r="A113" s="354">
        <v>21015</v>
      </c>
      <c r="B113" s="352" t="s">
        <v>1243</v>
      </c>
      <c r="C113" s="355">
        <v>109442</v>
      </c>
      <c r="D113" s="355">
        <v>108571</v>
      </c>
      <c r="E113" s="355"/>
      <c r="F113" s="355">
        <v>795</v>
      </c>
      <c r="G113" s="355">
        <v>76</v>
      </c>
      <c r="H113" s="353"/>
      <c r="I113" s="355">
        <v>0</v>
      </c>
    </row>
    <row r="114" spans="1:9" s="342" customFormat="1" ht="19.5" customHeight="1">
      <c r="A114" s="354">
        <v>21016</v>
      </c>
      <c r="B114" s="352" t="s">
        <v>1244</v>
      </c>
      <c r="C114" s="355">
        <v>1563</v>
      </c>
      <c r="D114" s="355">
        <v>1557</v>
      </c>
      <c r="E114" s="355"/>
      <c r="F114" s="355">
        <v>0</v>
      </c>
      <c r="G114" s="355">
        <v>6</v>
      </c>
      <c r="H114" s="353"/>
      <c r="I114" s="355">
        <v>0</v>
      </c>
    </row>
    <row r="115" spans="1:9" s="342" customFormat="1" ht="19.5" customHeight="1">
      <c r="A115" s="354">
        <v>21099</v>
      </c>
      <c r="B115" s="352" t="s">
        <v>1245</v>
      </c>
      <c r="C115" s="355">
        <v>76296</v>
      </c>
      <c r="D115" s="355">
        <v>48264</v>
      </c>
      <c r="E115" s="355"/>
      <c r="F115" s="355">
        <v>27032</v>
      </c>
      <c r="G115" s="355">
        <v>1000</v>
      </c>
      <c r="H115" s="353"/>
      <c r="I115" s="355">
        <v>0</v>
      </c>
    </row>
    <row r="116" spans="1:9" s="342" customFormat="1" ht="19.5" customHeight="1">
      <c r="A116" s="354">
        <v>211</v>
      </c>
      <c r="B116" s="352" t="s">
        <v>1246</v>
      </c>
      <c r="C116" s="352">
        <v>702300</v>
      </c>
      <c r="D116" s="353">
        <v>407167</v>
      </c>
      <c r="E116" s="353">
        <v>147731</v>
      </c>
      <c r="F116" s="353">
        <v>130009</v>
      </c>
      <c r="G116" s="353">
        <v>3393</v>
      </c>
      <c r="H116" s="353">
        <v>14000</v>
      </c>
      <c r="I116" s="353">
        <v>0</v>
      </c>
    </row>
    <row r="117" spans="1:9" s="342" customFormat="1" ht="19.5" customHeight="1">
      <c r="A117" s="354">
        <v>21101</v>
      </c>
      <c r="B117" s="352" t="s">
        <v>1247</v>
      </c>
      <c r="C117" s="355">
        <v>58500</v>
      </c>
      <c r="D117" s="355">
        <v>57855</v>
      </c>
      <c r="E117" s="355"/>
      <c r="F117" s="355">
        <v>584</v>
      </c>
      <c r="G117" s="355">
        <v>61</v>
      </c>
      <c r="H117" s="353"/>
      <c r="I117" s="355">
        <v>0</v>
      </c>
    </row>
    <row r="118" spans="1:9" s="342" customFormat="1" ht="19.5" customHeight="1">
      <c r="A118" s="354">
        <v>21102</v>
      </c>
      <c r="B118" s="352" t="s">
        <v>1248</v>
      </c>
      <c r="C118" s="355">
        <v>8424</v>
      </c>
      <c r="D118" s="355">
        <v>8411</v>
      </c>
      <c r="E118" s="355"/>
      <c r="F118" s="355">
        <v>13</v>
      </c>
      <c r="G118" s="355">
        <v>0</v>
      </c>
      <c r="H118" s="353"/>
      <c r="I118" s="355">
        <v>0</v>
      </c>
    </row>
    <row r="119" spans="1:9" s="342" customFormat="1" ht="19.5" customHeight="1">
      <c r="A119" s="354">
        <v>21103</v>
      </c>
      <c r="B119" s="352" t="s">
        <v>1249</v>
      </c>
      <c r="C119" s="355">
        <v>263144</v>
      </c>
      <c r="D119" s="355">
        <v>55051</v>
      </c>
      <c r="E119" s="355">
        <v>147731</v>
      </c>
      <c r="F119" s="355">
        <v>59330</v>
      </c>
      <c r="G119" s="355">
        <v>1032</v>
      </c>
      <c r="H119" s="353"/>
      <c r="I119" s="355">
        <v>0</v>
      </c>
    </row>
    <row r="120" spans="1:9" s="342" customFormat="1" ht="19.5" customHeight="1">
      <c r="A120" s="354">
        <v>21104</v>
      </c>
      <c r="B120" s="352" t="s">
        <v>1250</v>
      </c>
      <c r="C120" s="355">
        <v>99296</v>
      </c>
      <c r="D120" s="355">
        <v>85381</v>
      </c>
      <c r="E120" s="355"/>
      <c r="F120" s="355">
        <v>13786</v>
      </c>
      <c r="G120" s="355">
        <v>129</v>
      </c>
      <c r="H120" s="353"/>
      <c r="I120" s="355">
        <v>0</v>
      </c>
    </row>
    <row r="121" spans="1:9" s="342" customFormat="1" ht="19.5" customHeight="1">
      <c r="A121" s="354">
        <v>21105</v>
      </c>
      <c r="B121" s="352" t="s">
        <v>1251</v>
      </c>
      <c r="C121" s="355">
        <v>11580</v>
      </c>
      <c r="D121" s="355">
        <v>10793</v>
      </c>
      <c r="E121" s="355"/>
      <c r="F121" s="355">
        <v>787</v>
      </c>
      <c r="G121" s="355">
        <v>0</v>
      </c>
      <c r="H121" s="353"/>
      <c r="I121" s="355">
        <v>0</v>
      </c>
    </row>
    <row r="122" spans="1:9" s="342" customFormat="1" ht="19.5" customHeight="1">
      <c r="A122" s="354">
        <v>21106</v>
      </c>
      <c r="B122" s="352" t="s">
        <v>1252</v>
      </c>
      <c r="C122" s="355">
        <v>43798</v>
      </c>
      <c r="D122" s="355">
        <v>34822</v>
      </c>
      <c r="E122" s="355"/>
      <c r="F122" s="355">
        <v>7898</v>
      </c>
      <c r="G122" s="355">
        <v>1078</v>
      </c>
      <c r="H122" s="353"/>
      <c r="I122" s="355">
        <v>0</v>
      </c>
    </row>
    <row r="123" spans="1:9" s="342" customFormat="1" ht="19.5" customHeight="1">
      <c r="A123" s="354">
        <v>21107</v>
      </c>
      <c r="B123" s="352" t="s">
        <v>1253</v>
      </c>
      <c r="C123" s="355"/>
      <c r="D123" s="355">
        <v>0</v>
      </c>
      <c r="E123" s="355"/>
      <c r="F123" s="355">
        <v>0</v>
      </c>
      <c r="G123" s="355">
        <v>0</v>
      </c>
      <c r="H123" s="353"/>
      <c r="I123" s="355">
        <v>0</v>
      </c>
    </row>
    <row r="124" spans="1:9" s="342" customFormat="1" ht="19.5" customHeight="1">
      <c r="A124" s="354">
        <v>21108</v>
      </c>
      <c r="B124" s="352" t="s">
        <v>1254</v>
      </c>
      <c r="C124" s="355">
        <v>453</v>
      </c>
      <c r="D124" s="355">
        <v>453</v>
      </c>
      <c r="E124" s="355"/>
      <c r="F124" s="355">
        <v>0</v>
      </c>
      <c r="G124" s="355">
        <v>0</v>
      </c>
      <c r="H124" s="353"/>
      <c r="I124" s="355">
        <v>0</v>
      </c>
    </row>
    <row r="125" spans="1:9" s="342" customFormat="1" ht="19.5" customHeight="1">
      <c r="A125" s="354">
        <v>21109</v>
      </c>
      <c r="B125" s="352" t="s">
        <v>1255</v>
      </c>
      <c r="C125" s="355"/>
      <c r="D125" s="355">
        <v>0</v>
      </c>
      <c r="E125" s="355"/>
      <c r="F125" s="355">
        <v>0</v>
      </c>
      <c r="G125" s="355">
        <v>0</v>
      </c>
      <c r="H125" s="353"/>
      <c r="I125" s="355">
        <v>0</v>
      </c>
    </row>
    <row r="126" spans="1:9" s="342" customFormat="1" ht="19.5" customHeight="1">
      <c r="A126" s="354">
        <v>21110</v>
      </c>
      <c r="B126" s="352" t="s">
        <v>1256</v>
      </c>
      <c r="C126" s="355">
        <v>3307</v>
      </c>
      <c r="D126" s="355">
        <v>2210</v>
      </c>
      <c r="E126" s="355"/>
      <c r="F126" s="355">
        <v>1097</v>
      </c>
      <c r="G126" s="355">
        <v>0</v>
      </c>
      <c r="H126" s="353"/>
      <c r="I126" s="355">
        <v>0</v>
      </c>
    </row>
    <row r="127" spans="1:9" s="342" customFormat="1" ht="19.5" customHeight="1">
      <c r="A127" s="354">
        <v>21111</v>
      </c>
      <c r="B127" s="352" t="s">
        <v>1257</v>
      </c>
      <c r="C127" s="355">
        <v>23030</v>
      </c>
      <c r="D127" s="355">
        <v>20257</v>
      </c>
      <c r="E127" s="355"/>
      <c r="F127" s="355">
        <v>2708</v>
      </c>
      <c r="G127" s="355">
        <v>65</v>
      </c>
      <c r="H127" s="353"/>
      <c r="I127" s="355">
        <v>0</v>
      </c>
    </row>
    <row r="128" spans="1:9" s="342" customFormat="1" ht="19.5" customHeight="1">
      <c r="A128" s="354">
        <v>21112</v>
      </c>
      <c r="B128" s="352" t="s">
        <v>1258</v>
      </c>
      <c r="C128" s="355">
        <v>68</v>
      </c>
      <c r="D128" s="355">
        <v>68</v>
      </c>
      <c r="E128" s="355"/>
      <c r="F128" s="355">
        <v>0</v>
      </c>
      <c r="G128" s="355">
        <v>0</v>
      </c>
      <c r="H128" s="353"/>
      <c r="I128" s="355">
        <v>0</v>
      </c>
    </row>
    <row r="129" spans="1:9" s="342" customFormat="1" ht="19.5" customHeight="1">
      <c r="A129" s="354">
        <v>21113</v>
      </c>
      <c r="B129" s="352" t="s">
        <v>1259</v>
      </c>
      <c r="C129" s="355">
        <v>1646</v>
      </c>
      <c r="D129" s="355">
        <v>1646</v>
      </c>
      <c r="E129" s="355"/>
      <c r="F129" s="355">
        <v>0</v>
      </c>
      <c r="G129" s="355">
        <v>0</v>
      </c>
      <c r="H129" s="353"/>
      <c r="I129" s="355">
        <v>0</v>
      </c>
    </row>
    <row r="130" spans="1:9" s="342" customFormat="1" ht="19.5" customHeight="1">
      <c r="A130" s="354">
        <v>21114</v>
      </c>
      <c r="B130" s="352" t="s">
        <v>1260</v>
      </c>
      <c r="C130" s="355">
        <v>116654</v>
      </c>
      <c r="D130" s="355">
        <v>105568</v>
      </c>
      <c r="E130" s="355"/>
      <c r="F130" s="355">
        <v>11086</v>
      </c>
      <c r="G130" s="355">
        <v>0</v>
      </c>
      <c r="H130" s="353"/>
      <c r="I130" s="355">
        <v>0</v>
      </c>
    </row>
    <row r="131" spans="1:9" s="342" customFormat="1" ht="19.5" customHeight="1">
      <c r="A131" s="354">
        <v>21199</v>
      </c>
      <c r="B131" s="352" t="s">
        <v>1261</v>
      </c>
      <c r="C131" s="355">
        <v>72400</v>
      </c>
      <c r="D131" s="355">
        <v>24652</v>
      </c>
      <c r="E131" s="355"/>
      <c r="F131" s="355">
        <v>32720</v>
      </c>
      <c r="G131" s="355">
        <v>1028</v>
      </c>
      <c r="H131" s="353">
        <v>14000</v>
      </c>
      <c r="I131" s="355">
        <v>0</v>
      </c>
    </row>
    <row r="132" spans="1:9" s="342" customFormat="1" ht="19.5" customHeight="1">
      <c r="A132" s="354">
        <v>212</v>
      </c>
      <c r="B132" s="352" t="s">
        <v>1262</v>
      </c>
      <c r="C132" s="352">
        <v>2822873</v>
      </c>
      <c r="D132" s="353">
        <v>2311733</v>
      </c>
      <c r="E132" s="353"/>
      <c r="F132" s="353">
        <v>195451</v>
      </c>
      <c r="G132" s="353">
        <v>170689</v>
      </c>
      <c r="H132" s="353">
        <v>145000</v>
      </c>
      <c r="I132" s="353">
        <v>0</v>
      </c>
    </row>
    <row r="133" spans="1:9" s="342" customFormat="1" ht="19.5" customHeight="1">
      <c r="A133" s="354">
        <v>21201</v>
      </c>
      <c r="B133" s="352" t="s">
        <v>1263</v>
      </c>
      <c r="C133" s="355">
        <v>467725</v>
      </c>
      <c r="D133" s="355">
        <v>400224</v>
      </c>
      <c r="E133" s="355"/>
      <c r="F133" s="355">
        <v>36795</v>
      </c>
      <c r="G133" s="355">
        <v>30706</v>
      </c>
      <c r="H133" s="353"/>
      <c r="I133" s="355">
        <v>0</v>
      </c>
    </row>
    <row r="134" spans="1:9" s="342" customFormat="1" ht="19.5" customHeight="1">
      <c r="A134" s="354">
        <v>21202</v>
      </c>
      <c r="B134" s="352" t="s">
        <v>1264</v>
      </c>
      <c r="C134" s="355">
        <v>15462</v>
      </c>
      <c r="D134" s="355">
        <v>14938</v>
      </c>
      <c r="E134" s="355"/>
      <c r="F134" s="355">
        <v>524</v>
      </c>
      <c r="G134" s="355">
        <v>0</v>
      </c>
      <c r="H134" s="353"/>
      <c r="I134" s="355">
        <v>0</v>
      </c>
    </row>
    <row r="135" spans="1:9" s="342" customFormat="1" ht="19.5" customHeight="1">
      <c r="A135" s="354">
        <v>21203</v>
      </c>
      <c r="B135" s="352" t="s">
        <v>1265</v>
      </c>
      <c r="C135" s="355">
        <v>1612758</v>
      </c>
      <c r="D135" s="355">
        <v>1202942</v>
      </c>
      <c r="E135" s="355"/>
      <c r="F135" s="355">
        <v>138042</v>
      </c>
      <c r="G135" s="355">
        <v>126774</v>
      </c>
      <c r="H135" s="353">
        <v>145000</v>
      </c>
      <c r="I135" s="355">
        <v>0</v>
      </c>
    </row>
    <row r="136" spans="1:9" s="342" customFormat="1" ht="19.5" customHeight="1">
      <c r="A136" s="354">
        <v>21205</v>
      </c>
      <c r="B136" s="352" t="s">
        <v>1266</v>
      </c>
      <c r="C136" s="355">
        <v>387093</v>
      </c>
      <c r="D136" s="355">
        <v>372996</v>
      </c>
      <c r="E136" s="355"/>
      <c r="F136" s="355">
        <v>2096</v>
      </c>
      <c r="G136" s="355">
        <v>12001</v>
      </c>
      <c r="H136" s="353"/>
      <c r="I136" s="355">
        <v>0</v>
      </c>
    </row>
    <row r="137" spans="1:9" s="342" customFormat="1" ht="19.5" customHeight="1">
      <c r="A137" s="354">
        <v>21206</v>
      </c>
      <c r="B137" s="352" t="s">
        <v>1267</v>
      </c>
      <c r="C137" s="355">
        <v>6034</v>
      </c>
      <c r="D137" s="355">
        <v>6019</v>
      </c>
      <c r="E137" s="355"/>
      <c r="F137" s="355">
        <v>15</v>
      </c>
      <c r="G137" s="355">
        <v>0</v>
      </c>
      <c r="H137" s="353"/>
      <c r="I137" s="355">
        <v>0</v>
      </c>
    </row>
    <row r="138" spans="1:9" s="342" customFormat="1" ht="19.5" customHeight="1">
      <c r="A138" s="351">
        <v>21299</v>
      </c>
      <c r="B138" s="352" t="s">
        <v>1268</v>
      </c>
      <c r="C138" s="355">
        <v>333801</v>
      </c>
      <c r="D138" s="355">
        <v>314614</v>
      </c>
      <c r="E138" s="355"/>
      <c r="F138" s="355">
        <v>17979</v>
      </c>
      <c r="G138" s="355">
        <v>1208</v>
      </c>
      <c r="H138" s="353"/>
      <c r="I138" s="355">
        <v>0</v>
      </c>
    </row>
    <row r="139" spans="1:9" s="342" customFormat="1" ht="19.5" customHeight="1">
      <c r="A139" s="354">
        <v>213</v>
      </c>
      <c r="B139" s="352" t="s">
        <v>1269</v>
      </c>
      <c r="C139" s="352">
        <v>4917429</v>
      </c>
      <c r="D139" s="353">
        <v>3977918</v>
      </c>
      <c r="E139" s="353">
        <v>69584</v>
      </c>
      <c r="F139" s="353">
        <v>527462</v>
      </c>
      <c r="G139" s="353">
        <v>170465</v>
      </c>
      <c r="H139" s="353">
        <v>172000</v>
      </c>
      <c r="I139" s="353">
        <v>0</v>
      </c>
    </row>
    <row r="140" spans="1:9" s="342" customFormat="1" ht="19.5" customHeight="1">
      <c r="A140" s="354">
        <v>21301</v>
      </c>
      <c r="B140" s="352" t="s">
        <v>1270</v>
      </c>
      <c r="C140" s="355">
        <v>1524371</v>
      </c>
      <c r="D140" s="355">
        <v>1263163</v>
      </c>
      <c r="E140" s="355"/>
      <c r="F140" s="355">
        <v>146417</v>
      </c>
      <c r="G140" s="355">
        <v>36791</v>
      </c>
      <c r="H140" s="353">
        <v>78000</v>
      </c>
      <c r="I140" s="355">
        <v>0</v>
      </c>
    </row>
    <row r="141" spans="1:9" s="342" customFormat="1" ht="19.5" customHeight="1">
      <c r="A141" s="354">
        <v>21302</v>
      </c>
      <c r="B141" s="352" t="s">
        <v>1271</v>
      </c>
      <c r="C141" s="355">
        <v>330076</v>
      </c>
      <c r="D141" s="355">
        <v>287281</v>
      </c>
      <c r="E141" s="355"/>
      <c r="F141" s="355">
        <v>26421</v>
      </c>
      <c r="G141" s="355">
        <v>3374</v>
      </c>
      <c r="H141" s="353">
        <v>13000</v>
      </c>
      <c r="I141" s="355">
        <v>0</v>
      </c>
    </row>
    <row r="142" spans="1:9" s="342" customFormat="1" ht="19.5" customHeight="1">
      <c r="A142" s="354">
        <v>21303</v>
      </c>
      <c r="B142" s="352" t="s">
        <v>1272</v>
      </c>
      <c r="C142" s="355">
        <v>562589</v>
      </c>
      <c r="D142" s="355">
        <v>431222</v>
      </c>
      <c r="E142" s="355"/>
      <c r="F142" s="355">
        <v>64974</v>
      </c>
      <c r="G142" s="355">
        <v>5393</v>
      </c>
      <c r="H142" s="353">
        <v>61000</v>
      </c>
      <c r="I142" s="355">
        <v>0</v>
      </c>
    </row>
    <row r="143" spans="1:9" s="342" customFormat="1" ht="19.5" customHeight="1">
      <c r="A143" s="354">
        <v>21305</v>
      </c>
      <c r="B143" s="352" t="s">
        <v>1273</v>
      </c>
      <c r="C143" s="355">
        <v>1896557</v>
      </c>
      <c r="D143" s="355">
        <v>1589465</v>
      </c>
      <c r="E143" s="355">
        <v>15568</v>
      </c>
      <c r="F143" s="355">
        <v>160674</v>
      </c>
      <c r="G143" s="355">
        <v>110850</v>
      </c>
      <c r="H143" s="353">
        <v>20000</v>
      </c>
      <c r="I143" s="355">
        <v>0</v>
      </c>
    </row>
    <row r="144" spans="1:9" s="342" customFormat="1" ht="19.5" customHeight="1">
      <c r="A144" s="354">
        <v>21307</v>
      </c>
      <c r="B144" s="352" t="s">
        <v>1274</v>
      </c>
      <c r="C144" s="355">
        <v>124589</v>
      </c>
      <c r="D144" s="355">
        <v>73486</v>
      </c>
      <c r="E144" s="355">
        <v>45859</v>
      </c>
      <c r="F144" s="355">
        <v>4217</v>
      </c>
      <c r="G144" s="355">
        <v>1027</v>
      </c>
      <c r="H144" s="353"/>
      <c r="I144" s="355">
        <v>0</v>
      </c>
    </row>
    <row r="145" spans="1:9" s="342" customFormat="1" ht="19.5" customHeight="1">
      <c r="A145" s="354">
        <v>21308</v>
      </c>
      <c r="B145" s="352" t="s">
        <v>1275</v>
      </c>
      <c r="C145" s="355">
        <v>158540</v>
      </c>
      <c r="D145" s="355">
        <v>119621</v>
      </c>
      <c r="E145" s="355">
        <v>8157</v>
      </c>
      <c r="F145" s="355">
        <v>26667</v>
      </c>
      <c r="G145" s="355">
        <v>4095</v>
      </c>
      <c r="H145" s="353"/>
      <c r="I145" s="355">
        <v>0</v>
      </c>
    </row>
    <row r="146" spans="1:9" s="342" customFormat="1" ht="19.5" customHeight="1">
      <c r="A146" s="354">
        <v>21309</v>
      </c>
      <c r="B146" s="352" t="s">
        <v>1276</v>
      </c>
      <c r="C146" s="355"/>
      <c r="D146" s="355">
        <v>0</v>
      </c>
      <c r="E146" s="355"/>
      <c r="F146" s="355">
        <v>0</v>
      </c>
      <c r="G146" s="355">
        <v>0</v>
      </c>
      <c r="H146" s="353"/>
      <c r="I146" s="355">
        <v>0</v>
      </c>
    </row>
    <row r="147" spans="1:9" s="342" customFormat="1" ht="19.5" customHeight="1">
      <c r="A147" s="354">
        <v>21399</v>
      </c>
      <c r="B147" s="352" t="s">
        <v>1277</v>
      </c>
      <c r="C147" s="355">
        <v>320707</v>
      </c>
      <c r="D147" s="355">
        <v>213680</v>
      </c>
      <c r="E147" s="355"/>
      <c r="F147" s="355">
        <v>98092</v>
      </c>
      <c r="G147" s="355">
        <v>8935</v>
      </c>
      <c r="H147" s="353"/>
      <c r="I147" s="355">
        <v>0</v>
      </c>
    </row>
    <row r="148" spans="1:9" s="342" customFormat="1" ht="19.5" customHeight="1">
      <c r="A148" s="354">
        <v>214</v>
      </c>
      <c r="B148" s="352" t="s">
        <v>1278</v>
      </c>
      <c r="C148" s="352">
        <v>3571096</v>
      </c>
      <c r="D148" s="353">
        <v>3214723</v>
      </c>
      <c r="E148" s="353"/>
      <c r="F148" s="353">
        <v>100841</v>
      </c>
      <c r="G148" s="353">
        <v>13532</v>
      </c>
      <c r="H148" s="353">
        <v>242000</v>
      </c>
      <c r="I148" s="353">
        <v>0</v>
      </c>
    </row>
    <row r="149" spans="1:9" s="342" customFormat="1" ht="19.5" customHeight="1">
      <c r="A149" s="354">
        <v>21401</v>
      </c>
      <c r="B149" s="352" t="s">
        <v>1279</v>
      </c>
      <c r="C149" s="355">
        <v>684061</v>
      </c>
      <c r="D149" s="355">
        <v>423373</v>
      </c>
      <c r="E149" s="355"/>
      <c r="F149" s="355">
        <v>6590</v>
      </c>
      <c r="G149" s="355">
        <v>12098</v>
      </c>
      <c r="H149" s="353">
        <v>242000</v>
      </c>
      <c r="I149" s="355">
        <v>0</v>
      </c>
    </row>
    <row r="150" spans="1:9" s="342" customFormat="1" ht="19.5" customHeight="1">
      <c r="A150" s="354">
        <v>21402</v>
      </c>
      <c r="B150" s="352" t="s">
        <v>1280</v>
      </c>
      <c r="C150" s="355">
        <v>6328</v>
      </c>
      <c r="D150" s="355">
        <v>6328</v>
      </c>
      <c r="E150" s="355"/>
      <c r="F150" s="355">
        <v>0</v>
      </c>
      <c r="G150" s="355">
        <v>0</v>
      </c>
      <c r="H150" s="353"/>
      <c r="I150" s="355">
        <v>0</v>
      </c>
    </row>
    <row r="151" spans="1:9" s="342" customFormat="1" ht="19.5" customHeight="1">
      <c r="A151" s="354">
        <v>21403</v>
      </c>
      <c r="B151" s="352" t="s">
        <v>1281</v>
      </c>
      <c r="C151" s="355">
        <v>62661</v>
      </c>
      <c r="D151" s="355">
        <v>41422</v>
      </c>
      <c r="E151" s="355"/>
      <c r="F151" s="355">
        <v>21239</v>
      </c>
      <c r="G151" s="355">
        <v>0</v>
      </c>
      <c r="H151" s="353"/>
      <c r="I151" s="355">
        <v>0</v>
      </c>
    </row>
    <row r="152" spans="1:9" s="342" customFormat="1" ht="19.5" customHeight="1">
      <c r="A152" s="354">
        <v>21405</v>
      </c>
      <c r="B152" s="352" t="s">
        <v>1282</v>
      </c>
      <c r="C152" s="355">
        <v>1098</v>
      </c>
      <c r="D152" s="355">
        <v>1087</v>
      </c>
      <c r="E152" s="355"/>
      <c r="F152" s="355">
        <v>11</v>
      </c>
      <c r="G152" s="355">
        <v>0</v>
      </c>
      <c r="H152" s="353"/>
      <c r="I152" s="355">
        <v>0</v>
      </c>
    </row>
    <row r="153" spans="1:9" s="342" customFormat="1" ht="19.5" customHeight="1">
      <c r="A153" s="354">
        <v>21406</v>
      </c>
      <c r="B153" s="352" t="s">
        <v>1283</v>
      </c>
      <c r="C153" s="355">
        <v>2741885</v>
      </c>
      <c r="D153" s="355">
        <v>2685463</v>
      </c>
      <c r="E153" s="355"/>
      <c r="F153" s="355">
        <v>55140</v>
      </c>
      <c r="G153" s="355">
        <v>1282</v>
      </c>
      <c r="H153" s="353"/>
      <c r="I153" s="355">
        <v>0</v>
      </c>
    </row>
    <row r="154" spans="1:9" s="342" customFormat="1" ht="19.5" customHeight="1">
      <c r="A154" s="354">
        <v>21499</v>
      </c>
      <c r="B154" s="352" t="s">
        <v>1284</v>
      </c>
      <c r="C154" s="355">
        <v>75063</v>
      </c>
      <c r="D154" s="355">
        <v>57050</v>
      </c>
      <c r="E154" s="355"/>
      <c r="F154" s="355">
        <v>17861</v>
      </c>
      <c r="G154" s="355">
        <v>152</v>
      </c>
      <c r="H154" s="353"/>
      <c r="I154" s="355">
        <v>0</v>
      </c>
    </row>
    <row r="155" spans="1:9" s="342" customFormat="1" ht="19.5" customHeight="1">
      <c r="A155" s="354">
        <v>215</v>
      </c>
      <c r="B155" s="352" t="s">
        <v>1285</v>
      </c>
      <c r="C155" s="352">
        <v>1400921</v>
      </c>
      <c r="D155" s="353">
        <v>1116347</v>
      </c>
      <c r="E155" s="353">
        <v>6022</v>
      </c>
      <c r="F155" s="353">
        <v>182011</v>
      </c>
      <c r="G155" s="353">
        <v>96541</v>
      </c>
      <c r="H155" s="353"/>
      <c r="I155" s="353">
        <v>0</v>
      </c>
    </row>
    <row r="156" spans="1:9" s="342" customFormat="1" ht="19.5" customHeight="1">
      <c r="A156" s="354">
        <v>21501</v>
      </c>
      <c r="B156" s="352" t="s">
        <v>1286</v>
      </c>
      <c r="C156" s="355">
        <v>384371</v>
      </c>
      <c r="D156" s="355">
        <v>384235</v>
      </c>
      <c r="E156" s="355"/>
      <c r="F156" s="355">
        <v>136</v>
      </c>
      <c r="G156" s="355">
        <v>0</v>
      </c>
      <c r="H156" s="353"/>
      <c r="I156" s="355">
        <v>0</v>
      </c>
    </row>
    <row r="157" spans="1:9" s="342" customFormat="1" ht="19.5" customHeight="1">
      <c r="A157" s="354">
        <v>21502</v>
      </c>
      <c r="B157" s="352" t="s">
        <v>1287</v>
      </c>
      <c r="C157" s="355">
        <v>298371</v>
      </c>
      <c r="D157" s="355">
        <v>200133</v>
      </c>
      <c r="E157" s="355">
        <v>3800</v>
      </c>
      <c r="F157" s="355">
        <v>92323</v>
      </c>
      <c r="G157" s="355">
        <v>2115</v>
      </c>
      <c r="H157" s="353"/>
      <c r="I157" s="355">
        <v>0</v>
      </c>
    </row>
    <row r="158" spans="1:9" s="342" customFormat="1" ht="19.5" customHeight="1">
      <c r="A158" s="354">
        <v>21503</v>
      </c>
      <c r="B158" s="352" t="s">
        <v>1288</v>
      </c>
      <c r="C158" s="355">
        <v>449</v>
      </c>
      <c r="D158" s="355">
        <v>449</v>
      </c>
      <c r="E158" s="355"/>
      <c r="F158" s="355">
        <v>0</v>
      </c>
      <c r="G158" s="355">
        <v>0</v>
      </c>
      <c r="H158" s="353"/>
      <c r="I158" s="355">
        <v>0</v>
      </c>
    </row>
    <row r="159" spans="1:9" s="342" customFormat="1" ht="19.5" customHeight="1">
      <c r="A159" s="354">
        <v>21505</v>
      </c>
      <c r="B159" s="352" t="s">
        <v>1289</v>
      </c>
      <c r="C159" s="355">
        <v>94135</v>
      </c>
      <c r="D159" s="355">
        <v>79144</v>
      </c>
      <c r="E159" s="355"/>
      <c r="F159" s="355">
        <v>511</v>
      </c>
      <c r="G159" s="355">
        <v>14480</v>
      </c>
      <c r="H159" s="353"/>
      <c r="I159" s="355">
        <v>0</v>
      </c>
    </row>
    <row r="160" spans="1:9" s="342" customFormat="1" ht="19.5" customHeight="1">
      <c r="A160" s="354">
        <v>21507</v>
      </c>
      <c r="B160" s="352" t="s">
        <v>1290</v>
      </c>
      <c r="C160" s="355">
        <v>51305</v>
      </c>
      <c r="D160" s="355">
        <v>45035</v>
      </c>
      <c r="E160" s="355"/>
      <c r="F160" s="355">
        <v>1</v>
      </c>
      <c r="G160" s="355">
        <v>6269</v>
      </c>
      <c r="H160" s="353"/>
      <c r="I160" s="355">
        <v>0</v>
      </c>
    </row>
    <row r="161" spans="1:9" s="342" customFormat="1" ht="19.5" customHeight="1">
      <c r="A161" s="354">
        <v>21508</v>
      </c>
      <c r="B161" s="352" t="s">
        <v>1291</v>
      </c>
      <c r="C161" s="355">
        <v>569089</v>
      </c>
      <c r="D161" s="355">
        <v>405670</v>
      </c>
      <c r="E161" s="355">
        <v>2222</v>
      </c>
      <c r="F161" s="355">
        <v>88392</v>
      </c>
      <c r="G161" s="355">
        <v>72805</v>
      </c>
      <c r="H161" s="353"/>
      <c r="I161" s="355">
        <v>0</v>
      </c>
    </row>
    <row r="162" spans="1:9" s="342" customFormat="1" ht="19.5" customHeight="1">
      <c r="A162" s="354">
        <v>21599</v>
      </c>
      <c r="B162" s="352" t="s">
        <v>1292</v>
      </c>
      <c r="C162" s="355">
        <v>3201</v>
      </c>
      <c r="D162" s="355">
        <v>1681</v>
      </c>
      <c r="E162" s="355"/>
      <c r="F162" s="355">
        <v>648</v>
      </c>
      <c r="G162" s="355">
        <v>872</v>
      </c>
      <c r="H162" s="353"/>
      <c r="I162" s="355">
        <v>0</v>
      </c>
    </row>
    <row r="163" spans="1:9" s="342" customFormat="1" ht="19.5" customHeight="1">
      <c r="A163" s="354">
        <v>216</v>
      </c>
      <c r="B163" s="352" t="s">
        <v>1293</v>
      </c>
      <c r="C163" s="352">
        <v>262396</v>
      </c>
      <c r="D163" s="353">
        <v>201169</v>
      </c>
      <c r="E163" s="353">
        <v>43065</v>
      </c>
      <c r="F163" s="353">
        <v>18134</v>
      </c>
      <c r="G163" s="353">
        <v>28</v>
      </c>
      <c r="H163" s="353"/>
      <c r="I163" s="353">
        <v>0</v>
      </c>
    </row>
    <row r="164" spans="1:9" s="342" customFormat="1" ht="19.5" customHeight="1">
      <c r="A164" s="354">
        <v>21602</v>
      </c>
      <c r="B164" s="352" t="s">
        <v>1294</v>
      </c>
      <c r="C164" s="355">
        <v>185511</v>
      </c>
      <c r="D164" s="355">
        <v>152200</v>
      </c>
      <c r="E164" s="355">
        <v>17500</v>
      </c>
      <c r="F164" s="355">
        <v>15783</v>
      </c>
      <c r="G164" s="355">
        <v>28</v>
      </c>
      <c r="H164" s="353"/>
      <c r="I164" s="355">
        <v>0</v>
      </c>
    </row>
    <row r="165" spans="1:9" s="342" customFormat="1" ht="19.5" customHeight="1">
      <c r="A165" s="354">
        <v>21606</v>
      </c>
      <c r="B165" s="352" t="s">
        <v>1295</v>
      </c>
      <c r="C165" s="355">
        <v>37214</v>
      </c>
      <c r="D165" s="355">
        <v>10968</v>
      </c>
      <c r="E165" s="355">
        <v>25565</v>
      </c>
      <c r="F165" s="355">
        <v>681</v>
      </c>
      <c r="G165" s="355">
        <v>0</v>
      </c>
      <c r="H165" s="353"/>
      <c r="I165" s="355">
        <v>0</v>
      </c>
    </row>
    <row r="166" spans="1:9" s="342" customFormat="1" ht="19.5" customHeight="1">
      <c r="A166" s="354">
        <v>21699</v>
      </c>
      <c r="B166" s="352" t="s">
        <v>1296</v>
      </c>
      <c r="C166" s="355">
        <v>39671</v>
      </c>
      <c r="D166" s="355">
        <v>38001</v>
      </c>
      <c r="E166" s="355"/>
      <c r="F166" s="355">
        <v>1670</v>
      </c>
      <c r="G166" s="355">
        <v>0</v>
      </c>
      <c r="H166" s="353"/>
      <c r="I166" s="355">
        <v>0</v>
      </c>
    </row>
    <row r="167" spans="1:9" s="342" customFormat="1" ht="19.5" customHeight="1">
      <c r="A167" s="354">
        <v>217</v>
      </c>
      <c r="B167" s="352" t="s">
        <v>1297</v>
      </c>
      <c r="C167" s="352">
        <v>3976</v>
      </c>
      <c r="D167" s="353">
        <v>3772</v>
      </c>
      <c r="E167" s="353">
        <v>0</v>
      </c>
      <c r="F167" s="353">
        <v>138</v>
      </c>
      <c r="G167" s="353">
        <v>66</v>
      </c>
      <c r="H167" s="353"/>
      <c r="I167" s="353">
        <v>0</v>
      </c>
    </row>
    <row r="168" spans="1:9" s="342" customFormat="1" ht="19.5" customHeight="1">
      <c r="A168" s="354">
        <v>21701</v>
      </c>
      <c r="B168" s="352" t="s">
        <v>1298</v>
      </c>
      <c r="C168" s="355">
        <v>90</v>
      </c>
      <c r="D168" s="355">
        <v>60</v>
      </c>
      <c r="E168" s="355">
        <v>0</v>
      </c>
      <c r="F168" s="355">
        <v>0</v>
      </c>
      <c r="G168" s="355">
        <v>30</v>
      </c>
      <c r="H168" s="353"/>
      <c r="I168" s="355">
        <v>0</v>
      </c>
    </row>
    <row r="169" spans="1:9" s="342" customFormat="1" ht="19.5" customHeight="1">
      <c r="A169" s="354">
        <v>21702</v>
      </c>
      <c r="B169" s="352" t="s">
        <v>1299</v>
      </c>
      <c r="C169" s="355">
        <v>49</v>
      </c>
      <c r="D169" s="355">
        <v>49</v>
      </c>
      <c r="E169" s="355">
        <v>0</v>
      </c>
      <c r="F169" s="355">
        <v>0</v>
      </c>
      <c r="G169" s="355">
        <v>0</v>
      </c>
      <c r="H169" s="353"/>
      <c r="I169" s="355">
        <v>0</v>
      </c>
    </row>
    <row r="170" spans="1:9" s="342" customFormat="1" ht="19.5" customHeight="1">
      <c r="A170" s="354">
        <v>21703</v>
      </c>
      <c r="B170" s="352" t="s">
        <v>1300</v>
      </c>
      <c r="C170" s="355">
        <v>3785</v>
      </c>
      <c r="D170" s="355">
        <v>3619</v>
      </c>
      <c r="E170" s="355">
        <v>0</v>
      </c>
      <c r="F170" s="355">
        <v>138</v>
      </c>
      <c r="G170" s="355">
        <v>28</v>
      </c>
      <c r="H170" s="353"/>
      <c r="I170" s="355">
        <v>0</v>
      </c>
    </row>
    <row r="171" spans="1:9" s="342" customFormat="1" ht="19.5" customHeight="1">
      <c r="A171" s="354">
        <v>21704</v>
      </c>
      <c r="B171" s="352" t="s">
        <v>1301</v>
      </c>
      <c r="C171" s="355">
        <v>21</v>
      </c>
      <c r="D171" s="355">
        <v>13</v>
      </c>
      <c r="E171" s="355">
        <v>0</v>
      </c>
      <c r="F171" s="355">
        <v>0</v>
      </c>
      <c r="G171" s="355">
        <v>8</v>
      </c>
      <c r="H171" s="353"/>
      <c r="I171" s="355">
        <v>0</v>
      </c>
    </row>
    <row r="172" spans="1:9" s="342" customFormat="1" ht="19.5" customHeight="1">
      <c r="A172" s="354">
        <v>21799</v>
      </c>
      <c r="B172" s="352" t="s">
        <v>1302</v>
      </c>
      <c r="C172" s="355">
        <v>31</v>
      </c>
      <c r="D172" s="355">
        <v>31</v>
      </c>
      <c r="E172" s="355">
        <v>0</v>
      </c>
      <c r="F172" s="355">
        <v>0</v>
      </c>
      <c r="G172" s="355">
        <v>0</v>
      </c>
      <c r="H172" s="353"/>
      <c r="I172" s="355">
        <v>0</v>
      </c>
    </row>
    <row r="173" spans="1:9" s="342" customFormat="1" ht="19.5" customHeight="1">
      <c r="A173" s="354">
        <v>219</v>
      </c>
      <c r="B173" s="352" t="s">
        <v>1303</v>
      </c>
      <c r="C173" s="352"/>
      <c r="D173" s="353">
        <v>0</v>
      </c>
      <c r="E173" s="353">
        <v>0</v>
      </c>
      <c r="F173" s="353">
        <v>0</v>
      </c>
      <c r="G173" s="353">
        <v>0</v>
      </c>
      <c r="H173" s="353"/>
      <c r="I173" s="353">
        <v>0</v>
      </c>
    </row>
    <row r="174" spans="1:9" s="342" customFormat="1" ht="19.5" customHeight="1">
      <c r="A174" s="354">
        <v>21901</v>
      </c>
      <c r="B174" s="352" t="s">
        <v>1304</v>
      </c>
      <c r="C174" s="352"/>
      <c r="D174" s="355">
        <v>0</v>
      </c>
      <c r="E174" s="355">
        <v>0</v>
      </c>
      <c r="F174" s="355">
        <v>0</v>
      </c>
      <c r="G174" s="355">
        <v>0</v>
      </c>
      <c r="H174" s="353"/>
      <c r="I174" s="355">
        <v>0</v>
      </c>
    </row>
    <row r="175" spans="1:9" s="342" customFormat="1" ht="19.5" customHeight="1">
      <c r="A175" s="354">
        <v>21902</v>
      </c>
      <c r="B175" s="352" t="s">
        <v>1305</v>
      </c>
      <c r="C175" s="352"/>
      <c r="D175" s="355">
        <v>0</v>
      </c>
      <c r="E175" s="355">
        <v>0</v>
      </c>
      <c r="F175" s="355">
        <v>0</v>
      </c>
      <c r="G175" s="355">
        <v>0</v>
      </c>
      <c r="H175" s="353"/>
      <c r="I175" s="355">
        <v>0</v>
      </c>
    </row>
    <row r="176" spans="1:9" s="342" customFormat="1" ht="19.5" customHeight="1">
      <c r="A176" s="354">
        <v>21903</v>
      </c>
      <c r="B176" s="352" t="s">
        <v>1306</v>
      </c>
      <c r="C176" s="352"/>
      <c r="D176" s="355">
        <v>0</v>
      </c>
      <c r="E176" s="355">
        <v>0</v>
      </c>
      <c r="F176" s="355">
        <v>0</v>
      </c>
      <c r="G176" s="355">
        <v>0</v>
      </c>
      <c r="H176" s="353"/>
      <c r="I176" s="355">
        <v>0</v>
      </c>
    </row>
    <row r="177" spans="1:9" s="342" customFormat="1" ht="19.5" customHeight="1">
      <c r="A177" s="354">
        <v>21904</v>
      </c>
      <c r="B177" s="352" t="s">
        <v>1307</v>
      </c>
      <c r="C177" s="352"/>
      <c r="D177" s="355">
        <v>0</v>
      </c>
      <c r="E177" s="355">
        <v>0</v>
      </c>
      <c r="F177" s="355">
        <v>0</v>
      </c>
      <c r="G177" s="355">
        <v>0</v>
      </c>
      <c r="H177" s="353"/>
      <c r="I177" s="355">
        <v>0</v>
      </c>
    </row>
    <row r="178" spans="1:9" s="342" customFormat="1" ht="19.5" customHeight="1">
      <c r="A178" s="354">
        <v>21905</v>
      </c>
      <c r="B178" s="352" t="s">
        <v>1308</v>
      </c>
      <c r="C178" s="352"/>
      <c r="D178" s="355">
        <v>0</v>
      </c>
      <c r="E178" s="355">
        <v>0</v>
      </c>
      <c r="F178" s="355">
        <v>0</v>
      </c>
      <c r="G178" s="355">
        <v>0</v>
      </c>
      <c r="H178" s="353"/>
      <c r="I178" s="355">
        <v>0</v>
      </c>
    </row>
    <row r="179" spans="1:9" s="342" customFormat="1" ht="19.5" customHeight="1">
      <c r="A179" s="354">
        <v>21906</v>
      </c>
      <c r="B179" s="352" t="s">
        <v>1270</v>
      </c>
      <c r="C179" s="352"/>
      <c r="D179" s="355">
        <v>0</v>
      </c>
      <c r="E179" s="355">
        <v>0</v>
      </c>
      <c r="F179" s="355">
        <v>0</v>
      </c>
      <c r="G179" s="355">
        <v>0</v>
      </c>
      <c r="H179" s="353"/>
      <c r="I179" s="355">
        <v>0</v>
      </c>
    </row>
    <row r="180" spans="1:9" s="342" customFormat="1" ht="19.5" customHeight="1">
      <c r="A180" s="354">
        <v>21907</v>
      </c>
      <c r="B180" s="352" t="s">
        <v>1309</v>
      </c>
      <c r="C180" s="352"/>
      <c r="D180" s="355">
        <v>0</v>
      </c>
      <c r="E180" s="355">
        <v>0</v>
      </c>
      <c r="F180" s="355">
        <v>0</v>
      </c>
      <c r="G180" s="355">
        <v>0</v>
      </c>
      <c r="H180" s="353"/>
      <c r="I180" s="355">
        <v>0</v>
      </c>
    </row>
    <row r="181" spans="1:9" s="342" customFormat="1" ht="19.5" customHeight="1">
      <c r="A181" s="354">
        <v>21908</v>
      </c>
      <c r="B181" s="352" t="s">
        <v>1310</v>
      </c>
      <c r="C181" s="352"/>
      <c r="D181" s="355">
        <v>0</v>
      </c>
      <c r="E181" s="355">
        <v>0</v>
      </c>
      <c r="F181" s="355">
        <v>0</v>
      </c>
      <c r="G181" s="355">
        <v>0</v>
      </c>
      <c r="H181" s="353"/>
      <c r="I181" s="355">
        <v>0</v>
      </c>
    </row>
    <row r="182" spans="1:9" s="342" customFormat="1" ht="19.5" customHeight="1">
      <c r="A182" s="354">
        <v>21999</v>
      </c>
      <c r="B182" s="352" t="s">
        <v>1311</v>
      </c>
      <c r="C182" s="352"/>
      <c r="D182" s="355">
        <v>0</v>
      </c>
      <c r="E182" s="355">
        <v>0</v>
      </c>
      <c r="F182" s="355">
        <v>0</v>
      </c>
      <c r="G182" s="355">
        <v>0</v>
      </c>
      <c r="H182" s="353"/>
      <c r="I182" s="355">
        <v>0</v>
      </c>
    </row>
    <row r="183" spans="1:9" s="342" customFormat="1" ht="19.5" customHeight="1">
      <c r="A183" s="354">
        <v>220</v>
      </c>
      <c r="B183" s="352" t="s">
        <v>1312</v>
      </c>
      <c r="C183" s="352">
        <v>325073</v>
      </c>
      <c r="D183" s="353">
        <v>106152</v>
      </c>
      <c r="E183" s="353">
        <v>95000</v>
      </c>
      <c r="F183" s="353">
        <v>28874</v>
      </c>
      <c r="G183" s="353">
        <v>95047</v>
      </c>
      <c r="H183" s="353"/>
      <c r="I183" s="353">
        <v>0</v>
      </c>
    </row>
    <row r="184" spans="1:9" s="342" customFormat="1" ht="19.5" customHeight="1">
      <c r="A184" s="354">
        <v>22001</v>
      </c>
      <c r="B184" s="352" t="s">
        <v>1313</v>
      </c>
      <c r="C184" s="355">
        <v>193808</v>
      </c>
      <c r="D184" s="355">
        <v>92346</v>
      </c>
      <c r="E184" s="355">
        <v>95000</v>
      </c>
      <c r="F184" s="355">
        <v>6415</v>
      </c>
      <c r="G184" s="355">
        <v>47</v>
      </c>
      <c r="H184" s="353"/>
      <c r="I184" s="355">
        <v>0</v>
      </c>
    </row>
    <row r="185" spans="1:9" s="342" customFormat="1" ht="19.5" customHeight="1">
      <c r="A185" s="354">
        <v>22005</v>
      </c>
      <c r="B185" s="352" t="s">
        <v>1314</v>
      </c>
      <c r="C185" s="355">
        <v>10829</v>
      </c>
      <c r="D185" s="355">
        <v>10404</v>
      </c>
      <c r="E185" s="355"/>
      <c r="F185" s="355">
        <v>425</v>
      </c>
      <c r="G185" s="355">
        <v>0</v>
      </c>
      <c r="H185" s="353"/>
      <c r="I185" s="355">
        <v>0</v>
      </c>
    </row>
    <row r="186" spans="1:9" s="342" customFormat="1" ht="19.5" customHeight="1">
      <c r="A186" s="354">
        <v>22099</v>
      </c>
      <c r="B186" s="352" t="s">
        <v>1315</v>
      </c>
      <c r="C186" s="355">
        <v>120436</v>
      </c>
      <c r="D186" s="355">
        <v>3402</v>
      </c>
      <c r="E186" s="355"/>
      <c r="F186" s="355">
        <v>22034</v>
      </c>
      <c r="G186" s="355">
        <v>95000</v>
      </c>
      <c r="H186" s="353"/>
      <c r="I186" s="355">
        <v>0</v>
      </c>
    </row>
    <row r="187" spans="1:9" s="342" customFormat="1" ht="19.5" customHeight="1">
      <c r="A187" s="354">
        <v>221</v>
      </c>
      <c r="B187" s="352" t="s">
        <v>1316</v>
      </c>
      <c r="C187" s="352">
        <v>1295695</v>
      </c>
      <c r="D187" s="353">
        <v>1072218</v>
      </c>
      <c r="E187" s="353"/>
      <c r="F187" s="353">
        <v>63723</v>
      </c>
      <c r="G187" s="353">
        <v>37754</v>
      </c>
      <c r="H187" s="353">
        <v>122000</v>
      </c>
      <c r="I187" s="353">
        <v>0</v>
      </c>
    </row>
    <row r="188" spans="1:9" s="342" customFormat="1" ht="19.5" customHeight="1">
      <c r="A188" s="354">
        <v>22101</v>
      </c>
      <c r="B188" s="352" t="s">
        <v>1317</v>
      </c>
      <c r="C188" s="355">
        <v>816577</v>
      </c>
      <c r="D188" s="355">
        <v>706373</v>
      </c>
      <c r="E188" s="355"/>
      <c r="F188" s="355">
        <v>63165</v>
      </c>
      <c r="G188" s="355">
        <v>23039</v>
      </c>
      <c r="H188" s="353">
        <v>24000</v>
      </c>
      <c r="I188" s="355">
        <v>0</v>
      </c>
    </row>
    <row r="189" spans="1:9" s="342" customFormat="1" ht="19.5" customHeight="1">
      <c r="A189" s="354">
        <v>22102</v>
      </c>
      <c r="B189" s="352" t="s">
        <v>1318</v>
      </c>
      <c r="C189" s="355">
        <v>462449</v>
      </c>
      <c r="D189" s="355">
        <v>349197</v>
      </c>
      <c r="E189" s="355"/>
      <c r="F189" s="355">
        <v>545</v>
      </c>
      <c r="G189" s="355">
        <v>14707</v>
      </c>
      <c r="H189" s="353">
        <v>98000</v>
      </c>
      <c r="I189" s="355">
        <v>0</v>
      </c>
    </row>
    <row r="190" spans="1:9" s="342" customFormat="1" ht="19.5" customHeight="1">
      <c r="A190" s="354">
        <v>22103</v>
      </c>
      <c r="B190" s="352" t="s">
        <v>1319</v>
      </c>
      <c r="C190" s="355">
        <v>16669</v>
      </c>
      <c r="D190" s="355">
        <v>16648</v>
      </c>
      <c r="E190" s="355"/>
      <c r="F190" s="355">
        <v>13</v>
      </c>
      <c r="G190" s="355">
        <v>8</v>
      </c>
      <c r="H190" s="353"/>
      <c r="I190" s="355">
        <v>0</v>
      </c>
    </row>
    <row r="191" spans="1:9" s="342" customFormat="1" ht="19.5" customHeight="1">
      <c r="A191" s="354">
        <v>222</v>
      </c>
      <c r="B191" s="352" t="s">
        <v>1320</v>
      </c>
      <c r="C191" s="352">
        <v>93615</v>
      </c>
      <c r="D191" s="353">
        <v>71031</v>
      </c>
      <c r="E191" s="353">
        <v>0</v>
      </c>
      <c r="F191" s="353">
        <v>20829</v>
      </c>
      <c r="G191" s="353">
        <v>1755</v>
      </c>
      <c r="H191" s="353"/>
      <c r="I191" s="353">
        <v>0</v>
      </c>
    </row>
    <row r="192" spans="1:9" s="342" customFormat="1" ht="19.5" customHeight="1">
      <c r="A192" s="354">
        <v>22201</v>
      </c>
      <c r="B192" s="352" t="s">
        <v>1321</v>
      </c>
      <c r="C192" s="355">
        <v>72330</v>
      </c>
      <c r="D192" s="355">
        <v>51414</v>
      </c>
      <c r="E192" s="355">
        <v>0</v>
      </c>
      <c r="F192" s="355">
        <v>20829</v>
      </c>
      <c r="G192" s="355">
        <v>87</v>
      </c>
      <c r="H192" s="353"/>
      <c r="I192" s="355">
        <v>0</v>
      </c>
    </row>
    <row r="193" spans="1:9" s="342" customFormat="1" ht="19.5" customHeight="1">
      <c r="A193" s="354">
        <v>22203</v>
      </c>
      <c r="B193" s="352" t="s">
        <v>1322</v>
      </c>
      <c r="C193" s="355">
        <v>3798</v>
      </c>
      <c r="D193" s="355">
        <v>3798</v>
      </c>
      <c r="E193" s="355">
        <v>0</v>
      </c>
      <c r="F193" s="355">
        <v>0</v>
      </c>
      <c r="G193" s="355"/>
      <c r="H193" s="353"/>
      <c r="I193" s="355">
        <v>0</v>
      </c>
    </row>
    <row r="194" spans="1:9" s="342" customFormat="1" ht="19.5" customHeight="1">
      <c r="A194" s="354">
        <v>22204</v>
      </c>
      <c r="B194" s="352" t="s">
        <v>1323</v>
      </c>
      <c r="C194" s="355">
        <v>3047</v>
      </c>
      <c r="D194" s="355">
        <v>2783</v>
      </c>
      <c r="E194" s="355">
        <v>0</v>
      </c>
      <c r="F194" s="355">
        <v>0</v>
      </c>
      <c r="G194" s="355">
        <v>264</v>
      </c>
      <c r="H194" s="353"/>
      <c r="I194" s="355">
        <v>0</v>
      </c>
    </row>
    <row r="195" spans="1:9" s="342" customFormat="1" ht="19.5" customHeight="1">
      <c r="A195" s="354">
        <v>22205</v>
      </c>
      <c r="B195" s="352" t="s">
        <v>1324</v>
      </c>
      <c r="C195" s="355">
        <v>14440</v>
      </c>
      <c r="D195" s="355">
        <v>13036</v>
      </c>
      <c r="E195" s="355">
        <v>0</v>
      </c>
      <c r="F195" s="355">
        <v>0</v>
      </c>
      <c r="G195" s="355">
        <v>1404</v>
      </c>
      <c r="H195" s="353"/>
      <c r="I195" s="355">
        <v>0</v>
      </c>
    </row>
    <row r="196" spans="1:9" s="342" customFormat="1" ht="19.5" customHeight="1">
      <c r="A196" s="354">
        <v>224</v>
      </c>
      <c r="B196" s="352" t="s">
        <v>1325</v>
      </c>
      <c r="C196" s="352">
        <v>191157</v>
      </c>
      <c r="D196" s="353">
        <v>160450</v>
      </c>
      <c r="E196" s="353">
        <v>13260</v>
      </c>
      <c r="F196" s="353">
        <v>16367</v>
      </c>
      <c r="G196" s="353">
        <v>1080</v>
      </c>
      <c r="H196" s="353"/>
      <c r="I196" s="353">
        <v>0</v>
      </c>
    </row>
    <row r="197" spans="1:9" s="342" customFormat="1" ht="19.5" customHeight="1">
      <c r="A197" s="354">
        <v>22401</v>
      </c>
      <c r="B197" s="352" t="s">
        <v>1326</v>
      </c>
      <c r="C197" s="352">
        <v>93544</v>
      </c>
      <c r="D197" s="355">
        <v>89747</v>
      </c>
      <c r="E197" s="355"/>
      <c r="F197" s="355">
        <v>3366</v>
      </c>
      <c r="G197" s="355">
        <v>431</v>
      </c>
      <c r="H197" s="353"/>
      <c r="I197" s="355">
        <v>0</v>
      </c>
    </row>
    <row r="198" spans="1:9" s="342" customFormat="1" ht="19.5" customHeight="1">
      <c r="A198" s="354">
        <v>22402</v>
      </c>
      <c r="B198" s="352" t="s">
        <v>1327</v>
      </c>
      <c r="C198" s="352">
        <v>61015</v>
      </c>
      <c r="D198" s="355">
        <v>58434</v>
      </c>
      <c r="E198" s="355"/>
      <c r="F198" s="355">
        <v>2044</v>
      </c>
      <c r="G198" s="355">
        <v>537</v>
      </c>
      <c r="H198" s="353"/>
      <c r="I198" s="355">
        <v>0</v>
      </c>
    </row>
    <row r="199" spans="1:9" s="342" customFormat="1" ht="19.5" customHeight="1">
      <c r="A199" s="354">
        <v>22404</v>
      </c>
      <c r="B199" s="352" t="s">
        <v>1328</v>
      </c>
      <c r="C199" s="352">
        <v>3517</v>
      </c>
      <c r="D199" s="355">
        <v>2515</v>
      </c>
      <c r="E199" s="355"/>
      <c r="F199" s="355">
        <v>1000</v>
      </c>
      <c r="G199" s="355">
        <v>2</v>
      </c>
      <c r="H199" s="353"/>
      <c r="I199" s="355">
        <v>0</v>
      </c>
    </row>
    <row r="200" spans="1:9" s="342" customFormat="1" ht="19.5" customHeight="1">
      <c r="A200" s="354">
        <v>22405</v>
      </c>
      <c r="B200" s="352" t="s">
        <v>1329</v>
      </c>
      <c r="C200" s="352">
        <v>4039</v>
      </c>
      <c r="D200" s="355">
        <v>4032</v>
      </c>
      <c r="E200" s="355"/>
      <c r="F200" s="355">
        <v>7</v>
      </c>
      <c r="G200" s="355">
        <v>0</v>
      </c>
      <c r="H200" s="353"/>
      <c r="I200" s="355">
        <v>0</v>
      </c>
    </row>
    <row r="201" spans="1:9" s="342" customFormat="1" ht="19.5" customHeight="1">
      <c r="A201" s="354">
        <v>22406</v>
      </c>
      <c r="B201" s="352" t="s">
        <v>1330</v>
      </c>
      <c r="C201" s="352">
        <v>15153</v>
      </c>
      <c r="D201" s="355">
        <v>1170</v>
      </c>
      <c r="E201" s="355">
        <v>13260</v>
      </c>
      <c r="F201" s="355">
        <v>723</v>
      </c>
      <c r="G201" s="355">
        <v>0</v>
      </c>
      <c r="H201" s="353"/>
      <c r="I201" s="355">
        <v>0</v>
      </c>
    </row>
    <row r="202" spans="1:9" s="342" customFormat="1" ht="19.5" customHeight="1">
      <c r="A202" s="354">
        <v>22407</v>
      </c>
      <c r="B202" s="352" t="s">
        <v>1331</v>
      </c>
      <c r="C202" s="352">
        <v>6078</v>
      </c>
      <c r="D202" s="355">
        <v>1841</v>
      </c>
      <c r="E202" s="355"/>
      <c r="F202" s="355">
        <v>4127</v>
      </c>
      <c r="G202" s="355">
        <v>110</v>
      </c>
      <c r="H202" s="353"/>
      <c r="I202" s="355">
        <v>0</v>
      </c>
    </row>
    <row r="203" spans="1:9" s="342" customFormat="1" ht="19.5" customHeight="1">
      <c r="A203" s="354">
        <v>22499</v>
      </c>
      <c r="B203" s="352" t="s">
        <v>1332</v>
      </c>
      <c r="C203" s="352">
        <v>7811</v>
      </c>
      <c r="D203" s="355">
        <v>2711</v>
      </c>
      <c r="E203" s="355"/>
      <c r="F203" s="355">
        <v>5100</v>
      </c>
      <c r="G203" s="355">
        <v>0</v>
      </c>
      <c r="H203" s="353"/>
      <c r="I203" s="355">
        <v>0</v>
      </c>
    </row>
    <row r="204" spans="1:9" s="342" customFormat="1" ht="19.5" customHeight="1">
      <c r="A204" s="354">
        <v>227</v>
      </c>
      <c r="B204" s="352" t="s">
        <v>1333</v>
      </c>
      <c r="C204" s="352">
        <v>630215</v>
      </c>
      <c r="D204" s="353">
        <v>618260</v>
      </c>
      <c r="E204" s="355"/>
      <c r="F204" s="355">
        <v>0</v>
      </c>
      <c r="G204" s="355">
        <v>11955</v>
      </c>
      <c r="H204" s="353"/>
      <c r="I204" s="355">
        <v>0</v>
      </c>
    </row>
    <row r="205" spans="1:9" s="342" customFormat="1" ht="19.5" customHeight="1">
      <c r="A205" s="354">
        <v>229</v>
      </c>
      <c r="B205" s="352" t="s">
        <v>1334</v>
      </c>
      <c r="C205" s="352">
        <v>2460556</v>
      </c>
      <c r="D205" s="353">
        <v>2194399</v>
      </c>
      <c r="E205" s="353"/>
      <c r="F205" s="353">
        <v>96352</v>
      </c>
      <c r="G205" s="353">
        <v>169805</v>
      </c>
      <c r="H205" s="353"/>
      <c r="I205" s="353"/>
    </row>
    <row r="206" spans="1:9" s="342" customFormat="1" ht="19.5" customHeight="1">
      <c r="A206" s="354">
        <v>22902</v>
      </c>
      <c r="B206" s="352" t="s">
        <v>1335</v>
      </c>
      <c r="C206" s="352">
        <v>781870</v>
      </c>
      <c r="D206" s="355">
        <v>668711</v>
      </c>
      <c r="E206" s="355"/>
      <c r="F206" s="355">
        <v>0</v>
      </c>
      <c r="G206" s="355">
        <v>113159</v>
      </c>
      <c r="H206" s="353"/>
      <c r="I206" s="355">
        <v>0</v>
      </c>
    </row>
    <row r="207" spans="1:9" s="342" customFormat="1" ht="19.5" customHeight="1">
      <c r="A207" s="354">
        <v>22999</v>
      </c>
      <c r="B207" s="352" t="s">
        <v>1336</v>
      </c>
      <c r="C207" s="352">
        <v>1678686</v>
      </c>
      <c r="D207" s="355">
        <v>1525688</v>
      </c>
      <c r="E207" s="355"/>
      <c r="F207" s="355">
        <v>96352</v>
      </c>
      <c r="G207" s="355">
        <v>56646</v>
      </c>
      <c r="H207" s="353"/>
      <c r="I207" s="355"/>
    </row>
    <row r="208" spans="1:9" s="342" customFormat="1" ht="19.5" customHeight="1">
      <c r="A208" s="354">
        <v>232</v>
      </c>
      <c r="B208" s="352" t="s">
        <v>1337</v>
      </c>
      <c r="C208" s="352">
        <v>1403309</v>
      </c>
      <c r="D208" s="353">
        <v>1376618</v>
      </c>
      <c r="E208" s="353"/>
      <c r="F208" s="353">
        <v>0</v>
      </c>
      <c r="G208" s="353">
        <v>26691</v>
      </c>
      <c r="H208" s="353"/>
      <c r="I208" s="353">
        <v>0</v>
      </c>
    </row>
    <row r="209" spans="1:9" s="342" customFormat="1" ht="19.5" customHeight="1">
      <c r="A209" s="354">
        <v>23203</v>
      </c>
      <c r="B209" s="352" t="s">
        <v>1338</v>
      </c>
      <c r="C209" s="352">
        <v>1403309</v>
      </c>
      <c r="D209" s="355">
        <v>1376618</v>
      </c>
      <c r="E209" s="355"/>
      <c r="F209" s="355">
        <v>0</v>
      </c>
      <c r="G209" s="355">
        <v>26691</v>
      </c>
      <c r="H209" s="353"/>
      <c r="I209" s="355">
        <v>0</v>
      </c>
    </row>
    <row r="210" spans="1:9" s="342" customFormat="1" ht="19.5" customHeight="1">
      <c r="A210" s="354">
        <v>233</v>
      </c>
      <c r="B210" s="352" t="s">
        <v>1339</v>
      </c>
      <c r="C210" s="352">
        <v>7690</v>
      </c>
      <c r="D210" s="355">
        <v>7677</v>
      </c>
      <c r="E210" s="355"/>
      <c r="F210" s="355">
        <v>0</v>
      </c>
      <c r="G210" s="355">
        <v>13</v>
      </c>
      <c r="H210" s="353"/>
      <c r="I210" s="355">
        <v>0</v>
      </c>
    </row>
    <row r="211" spans="1:9" s="342" customFormat="1" ht="22.5" customHeight="1">
      <c r="A211" s="354"/>
      <c r="B211" s="352" t="s">
        <v>1127</v>
      </c>
      <c r="C211" s="352">
        <f>C6+C33+C36+C39+C51+C62+C73+C80+C102+C116+C132+C139+C148+C155+C163+C167+C173+C183+C187+C191+C196+C204+C205+C208+C210</f>
        <v>47605601</v>
      </c>
      <c r="D211" s="352">
        <f aca="true" t="shared" si="0" ref="D211:I211">D6+D33+D36+D39+D51+D62+D73+D80+D102+D116+D132+D139+D148+D155+D163+D167+D173+D183+D187+D191+D196+D204+D205+D208+D210</f>
        <v>40567842</v>
      </c>
      <c r="E211" s="352">
        <f t="shared" si="0"/>
        <v>436070</v>
      </c>
      <c r="F211" s="352">
        <f t="shared" si="0"/>
        <v>2653618</v>
      </c>
      <c r="G211" s="352">
        <f t="shared" si="0"/>
        <v>2688071</v>
      </c>
      <c r="H211" s="352">
        <f t="shared" si="0"/>
        <v>1260000</v>
      </c>
      <c r="I211" s="352">
        <f t="shared" si="0"/>
        <v>0</v>
      </c>
    </row>
    <row r="212" spans="4:9" s="342" customFormat="1" ht="15">
      <c r="D212" s="343">
        <v>0</v>
      </c>
      <c r="E212" s="343"/>
      <c r="F212" s="343">
        <f>'表三'!D82-'表四'!F211</f>
        <v>0</v>
      </c>
      <c r="G212" s="343"/>
      <c r="H212" s="343"/>
      <c r="I212" s="343">
        <v>0</v>
      </c>
    </row>
    <row r="213" spans="4:9" s="342" customFormat="1" ht="15">
      <c r="D213" s="343"/>
      <c r="E213" s="343"/>
      <c r="F213" s="343"/>
      <c r="G213" s="343"/>
      <c r="H213" s="343"/>
      <c r="I213" s="343"/>
    </row>
    <row r="214" spans="4:9" s="342" customFormat="1" ht="15">
      <c r="D214" s="343"/>
      <c r="E214" s="343"/>
      <c r="F214" s="343"/>
      <c r="G214" s="343"/>
      <c r="H214" s="343"/>
      <c r="I214" s="343"/>
    </row>
    <row r="215" spans="4:9" s="342" customFormat="1" ht="15">
      <c r="D215" s="343"/>
      <c r="E215" s="343"/>
      <c r="F215" s="343"/>
      <c r="G215" s="343"/>
      <c r="H215" s="343"/>
      <c r="I215" s="343"/>
    </row>
    <row r="216" spans="4:9" s="342" customFormat="1" ht="15">
      <c r="D216" s="343"/>
      <c r="E216" s="343"/>
      <c r="F216" s="343"/>
      <c r="G216" s="343"/>
      <c r="H216" s="343"/>
      <c r="I216" s="343"/>
    </row>
    <row r="217" spans="4:9" s="342" customFormat="1" ht="15">
      <c r="D217" s="343">
        <v>0</v>
      </c>
      <c r="E217" s="343"/>
      <c r="F217" s="343">
        <v>0</v>
      </c>
      <c r="G217" s="343"/>
      <c r="H217" s="343"/>
      <c r="I217" s="343"/>
    </row>
    <row r="218" spans="4:9" s="342" customFormat="1" ht="15">
      <c r="D218" s="343">
        <v>0</v>
      </c>
      <c r="E218" s="343"/>
      <c r="F218" s="343">
        <v>0</v>
      </c>
      <c r="G218" s="343"/>
      <c r="H218" s="343"/>
      <c r="I218" s="343"/>
    </row>
    <row r="219" spans="4:9" s="342" customFormat="1" ht="15">
      <c r="D219" s="343">
        <v>0</v>
      </c>
      <c r="E219" s="343"/>
      <c r="F219" s="343">
        <v>0</v>
      </c>
      <c r="G219" s="343"/>
      <c r="H219" s="343"/>
      <c r="I219" s="343"/>
    </row>
  </sheetData>
  <sheetProtection/>
  <mergeCells count="9">
    <mergeCell ref="A2:I2"/>
    <mergeCell ref="A4:B4"/>
    <mergeCell ref="C4:C5"/>
    <mergeCell ref="D4:D5"/>
    <mergeCell ref="E4:E5"/>
    <mergeCell ref="F4:F5"/>
    <mergeCell ref="G4:G5"/>
    <mergeCell ref="H4:H5"/>
    <mergeCell ref="I4:I5"/>
  </mergeCells>
  <printOptions horizontalCentered="1"/>
  <pageMargins left="0.4724409448818899" right="0.4724409448818899" top="0.4724409448818899" bottom="0.354330708661417" header="0.118110236220472" footer="0.118110236220472"/>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R32"/>
  <sheetViews>
    <sheetView showGridLines="0" showZeros="0" workbookViewId="0" topLeftCell="A1">
      <pane xSplit="3" ySplit="5" topLeftCell="D6" activePane="bottomRight" state="frozen"/>
      <selection pane="bottomRight" activeCell="T15" sqref="T15"/>
    </sheetView>
  </sheetViews>
  <sheetFormatPr defaultColWidth="9.00390625" defaultRowHeight="14.25"/>
  <cols>
    <col min="1" max="1" width="9.00390625" style="43" customWidth="1"/>
    <col min="2" max="2" width="27.875" style="43" customWidth="1"/>
    <col min="3" max="3" width="11.125" style="43" customWidth="1"/>
    <col min="4" max="4" width="9.625" style="43" customWidth="1"/>
    <col min="5" max="18" width="7.375" style="43" customWidth="1"/>
    <col min="19" max="16384" width="9.00390625" style="43" customWidth="1"/>
  </cols>
  <sheetData>
    <row r="1" s="43" customFormat="1" ht="14.25">
      <c r="A1" s="47" t="s">
        <v>1340</v>
      </c>
    </row>
    <row r="2" spans="1:18" s="44" customFormat="1" ht="22.5">
      <c r="A2" s="48" t="s">
        <v>1341</v>
      </c>
      <c r="B2" s="48"/>
      <c r="C2" s="48"/>
      <c r="D2" s="48"/>
      <c r="E2" s="48"/>
      <c r="F2" s="48"/>
      <c r="G2" s="48"/>
      <c r="H2" s="48"/>
      <c r="I2" s="48"/>
      <c r="J2" s="48"/>
      <c r="K2" s="48"/>
      <c r="L2" s="48"/>
      <c r="M2" s="48"/>
      <c r="N2" s="48"/>
      <c r="O2" s="48"/>
      <c r="P2" s="48"/>
      <c r="Q2" s="48"/>
      <c r="R2" s="48"/>
    </row>
    <row r="3" spans="5:18" s="43" customFormat="1" ht="20.25" customHeight="1">
      <c r="E3" s="332"/>
      <c r="F3" s="332"/>
      <c r="G3" s="332"/>
      <c r="H3" s="332"/>
      <c r="I3" s="332"/>
      <c r="J3" s="332"/>
      <c r="R3" s="341" t="s">
        <v>1342</v>
      </c>
    </row>
    <row r="4" spans="1:18" s="45" customFormat="1" ht="22.5" customHeight="1">
      <c r="A4" s="84" t="s">
        <v>24</v>
      </c>
      <c r="B4" s="84"/>
      <c r="C4" s="84" t="s">
        <v>1343</v>
      </c>
      <c r="D4" s="333">
        <v>501</v>
      </c>
      <c r="E4" s="334">
        <v>502</v>
      </c>
      <c r="F4" s="334">
        <v>503</v>
      </c>
      <c r="G4" s="334">
        <v>504</v>
      </c>
      <c r="H4" s="334">
        <v>505</v>
      </c>
      <c r="I4" s="334">
        <v>506</v>
      </c>
      <c r="J4" s="334">
        <v>507</v>
      </c>
      <c r="K4" s="334">
        <v>508</v>
      </c>
      <c r="L4" s="334">
        <v>509</v>
      </c>
      <c r="M4" s="334">
        <v>510</v>
      </c>
      <c r="N4" s="334">
        <v>511</v>
      </c>
      <c r="O4" s="340">
        <v>512</v>
      </c>
      <c r="P4" s="84">
        <v>513</v>
      </c>
      <c r="Q4" s="334">
        <v>514</v>
      </c>
      <c r="R4" s="84">
        <v>515</v>
      </c>
    </row>
    <row r="5" spans="1:18" s="45" customFormat="1" ht="69" customHeight="1">
      <c r="A5" s="84" t="s">
        <v>28</v>
      </c>
      <c r="B5" s="84" t="s">
        <v>29</v>
      </c>
      <c r="C5" s="84"/>
      <c r="D5" s="85" t="s">
        <v>1344</v>
      </c>
      <c r="E5" s="85" t="s">
        <v>1345</v>
      </c>
      <c r="F5" s="85" t="s">
        <v>1346</v>
      </c>
      <c r="G5" s="85" t="s">
        <v>1347</v>
      </c>
      <c r="H5" s="85" t="s">
        <v>1348</v>
      </c>
      <c r="I5" s="85" t="s">
        <v>1349</v>
      </c>
      <c r="J5" s="85" t="s">
        <v>1350</v>
      </c>
      <c r="K5" s="85" t="s">
        <v>1351</v>
      </c>
      <c r="L5" s="85" t="s">
        <v>1352</v>
      </c>
      <c r="M5" s="85" t="s">
        <v>1353</v>
      </c>
      <c r="N5" s="85" t="s">
        <v>1354</v>
      </c>
      <c r="O5" s="85" t="s">
        <v>1355</v>
      </c>
      <c r="P5" s="85" t="s">
        <v>1025</v>
      </c>
      <c r="Q5" s="85" t="s">
        <v>1356</v>
      </c>
      <c r="R5" s="85" t="s">
        <v>1007</v>
      </c>
    </row>
    <row r="6" spans="1:18" s="43" customFormat="1" ht="19.5" customHeight="1">
      <c r="A6" s="61">
        <v>201</v>
      </c>
      <c r="B6" s="63" t="s">
        <v>1357</v>
      </c>
      <c r="C6" s="63">
        <v>4493773</v>
      </c>
      <c r="D6" s="335">
        <v>2264592</v>
      </c>
      <c r="E6" s="335">
        <v>788145</v>
      </c>
      <c r="F6" s="335">
        <v>188256</v>
      </c>
      <c r="G6" s="335">
        <v>68990</v>
      </c>
      <c r="H6" s="335">
        <v>499278</v>
      </c>
      <c r="I6" s="335">
        <v>42529</v>
      </c>
      <c r="J6" s="335">
        <v>66294</v>
      </c>
      <c r="K6" s="335">
        <v>1200</v>
      </c>
      <c r="L6" s="335">
        <v>471726</v>
      </c>
      <c r="M6" s="335">
        <v>0</v>
      </c>
      <c r="N6" s="335">
        <v>0</v>
      </c>
      <c r="O6" s="335">
        <v>0</v>
      </c>
      <c r="P6" s="335"/>
      <c r="Q6" s="335">
        <v>0</v>
      </c>
      <c r="R6" s="335">
        <v>102763</v>
      </c>
    </row>
    <row r="7" spans="1:18" s="43" customFormat="1" ht="19.5" customHeight="1">
      <c r="A7" s="61">
        <v>202</v>
      </c>
      <c r="B7" s="63" t="s">
        <v>191</v>
      </c>
      <c r="C7" s="63">
        <v>420</v>
      </c>
      <c r="D7" s="335">
        <v>0</v>
      </c>
      <c r="E7" s="335">
        <v>420</v>
      </c>
      <c r="F7" s="335">
        <v>0</v>
      </c>
      <c r="G7" s="335">
        <v>0</v>
      </c>
      <c r="H7" s="335">
        <v>0</v>
      </c>
      <c r="I7" s="335">
        <v>0</v>
      </c>
      <c r="J7" s="335">
        <v>0</v>
      </c>
      <c r="K7" s="335">
        <v>0</v>
      </c>
      <c r="L7" s="335">
        <v>0</v>
      </c>
      <c r="M7" s="335">
        <v>0</v>
      </c>
      <c r="N7" s="335">
        <v>0</v>
      </c>
      <c r="O7" s="335">
        <v>0</v>
      </c>
      <c r="P7" s="335"/>
      <c r="Q7" s="335">
        <v>0</v>
      </c>
      <c r="R7" s="335">
        <v>0</v>
      </c>
    </row>
    <row r="8" spans="1:18" s="43" customFormat="1" ht="19.5" customHeight="1">
      <c r="A8" s="61">
        <v>203</v>
      </c>
      <c r="B8" s="63" t="s">
        <v>195</v>
      </c>
      <c r="C8" s="63">
        <v>38634</v>
      </c>
      <c r="D8" s="335">
        <v>1453</v>
      </c>
      <c r="E8" s="335">
        <v>11147</v>
      </c>
      <c r="F8" s="335">
        <v>7498</v>
      </c>
      <c r="G8" s="335">
        <v>60</v>
      </c>
      <c r="H8" s="335">
        <v>1157</v>
      </c>
      <c r="I8" s="335">
        <v>29</v>
      </c>
      <c r="J8" s="335">
        <v>0</v>
      </c>
      <c r="K8" s="335">
        <v>0</v>
      </c>
      <c r="L8" s="335">
        <v>8197</v>
      </c>
      <c r="M8" s="335">
        <v>834</v>
      </c>
      <c r="N8" s="335">
        <v>0</v>
      </c>
      <c r="O8" s="335">
        <v>0</v>
      </c>
      <c r="P8" s="335"/>
      <c r="Q8" s="335">
        <v>0</v>
      </c>
      <c r="R8" s="335">
        <v>8259</v>
      </c>
    </row>
    <row r="9" spans="1:18" s="43" customFormat="1" ht="19.5" customHeight="1">
      <c r="A9" s="61">
        <v>204</v>
      </c>
      <c r="B9" s="63" t="s">
        <v>1358</v>
      </c>
      <c r="C9" s="63">
        <v>3798841</v>
      </c>
      <c r="D9" s="335">
        <v>2004509</v>
      </c>
      <c r="E9" s="335">
        <v>711173</v>
      </c>
      <c r="F9" s="335">
        <v>186315</v>
      </c>
      <c r="G9" s="335">
        <v>64201</v>
      </c>
      <c r="H9" s="335">
        <v>379594</v>
      </c>
      <c r="I9" s="335">
        <v>5260</v>
      </c>
      <c r="J9" s="335">
        <v>47</v>
      </c>
      <c r="K9" s="335">
        <v>0</v>
      </c>
      <c r="L9" s="335">
        <v>321347</v>
      </c>
      <c r="M9" s="335">
        <v>0</v>
      </c>
      <c r="N9" s="335">
        <v>0</v>
      </c>
      <c r="O9" s="335">
        <v>0</v>
      </c>
      <c r="P9" s="335"/>
      <c r="Q9" s="335">
        <v>0</v>
      </c>
      <c r="R9" s="335">
        <v>126395</v>
      </c>
    </row>
    <row r="10" spans="1:18" s="43" customFormat="1" ht="19.5" customHeight="1">
      <c r="A10" s="61">
        <v>205</v>
      </c>
      <c r="B10" s="63" t="s">
        <v>256</v>
      </c>
      <c r="C10" s="63">
        <v>8428950</v>
      </c>
      <c r="D10" s="335">
        <v>1202459</v>
      </c>
      <c r="E10" s="335">
        <v>593141</v>
      </c>
      <c r="F10" s="335">
        <v>254739</v>
      </c>
      <c r="G10" s="335">
        <v>250487</v>
      </c>
      <c r="H10" s="335">
        <v>4965192</v>
      </c>
      <c r="I10" s="335">
        <v>166192</v>
      </c>
      <c r="J10" s="335">
        <v>2229</v>
      </c>
      <c r="K10" s="335">
        <v>25755</v>
      </c>
      <c r="L10" s="335">
        <v>933799</v>
      </c>
      <c r="M10" s="335">
        <v>0</v>
      </c>
      <c r="N10" s="335">
        <v>0</v>
      </c>
      <c r="O10" s="335">
        <v>0</v>
      </c>
      <c r="P10" s="335"/>
      <c r="Q10" s="335">
        <v>0</v>
      </c>
      <c r="R10" s="335">
        <v>34957</v>
      </c>
    </row>
    <row r="11" spans="1:18" s="43" customFormat="1" ht="19.5" customHeight="1">
      <c r="A11" s="61">
        <v>206</v>
      </c>
      <c r="B11" s="63" t="s">
        <v>304</v>
      </c>
      <c r="C11" s="63">
        <v>319113</v>
      </c>
      <c r="D11" s="335">
        <v>59365</v>
      </c>
      <c r="E11" s="335">
        <v>64894</v>
      </c>
      <c r="F11" s="335">
        <v>49532</v>
      </c>
      <c r="G11" s="335">
        <v>9129</v>
      </c>
      <c r="H11" s="335">
        <v>95370</v>
      </c>
      <c r="I11" s="335">
        <v>1682</v>
      </c>
      <c r="J11" s="335">
        <v>16630</v>
      </c>
      <c r="K11" s="335">
        <v>1700</v>
      </c>
      <c r="L11" s="335">
        <v>12866</v>
      </c>
      <c r="M11" s="335">
        <v>0</v>
      </c>
      <c r="N11" s="335">
        <v>0</v>
      </c>
      <c r="O11" s="335">
        <v>0</v>
      </c>
      <c r="P11" s="335"/>
      <c r="Q11" s="335">
        <v>0</v>
      </c>
      <c r="R11" s="335">
        <v>7945</v>
      </c>
    </row>
    <row r="12" spans="1:18" s="43" customFormat="1" ht="19.5" customHeight="1">
      <c r="A12" s="61">
        <v>207</v>
      </c>
      <c r="B12" s="63" t="s">
        <v>353</v>
      </c>
      <c r="C12" s="63">
        <v>763284</v>
      </c>
      <c r="D12" s="335">
        <v>168294</v>
      </c>
      <c r="E12" s="335">
        <v>96594</v>
      </c>
      <c r="F12" s="335">
        <v>47723</v>
      </c>
      <c r="G12" s="335">
        <v>12041</v>
      </c>
      <c r="H12" s="335">
        <v>330535</v>
      </c>
      <c r="I12" s="335">
        <v>13804</v>
      </c>
      <c r="J12" s="335">
        <v>4375</v>
      </c>
      <c r="K12" s="335">
        <v>54001</v>
      </c>
      <c r="L12" s="335">
        <v>32968</v>
      </c>
      <c r="M12" s="335">
        <v>0</v>
      </c>
      <c r="N12" s="335">
        <v>0</v>
      </c>
      <c r="O12" s="335">
        <v>0</v>
      </c>
      <c r="P12" s="335"/>
      <c r="Q12" s="335">
        <v>0</v>
      </c>
      <c r="R12" s="335">
        <v>2949</v>
      </c>
    </row>
    <row r="13" spans="1:18" s="43" customFormat="1" ht="19.5" customHeight="1">
      <c r="A13" s="61">
        <v>208</v>
      </c>
      <c r="B13" s="63" t="s">
        <v>395</v>
      </c>
      <c r="C13" s="63">
        <v>5993711</v>
      </c>
      <c r="D13" s="335">
        <v>1215839</v>
      </c>
      <c r="E13" s="335">
        <v>227664</v>
      </c>
      <c r="F13" s="335">
        <v>88695</v>
      </c>
      <c r="G13" s="335">
        <v>22287</v>
      </c>
      <c r="H13" s="335">
        <v>667195</v>
      </c>
      <c r="I13" s="335">
        <v>30749</v>
      </c>
      <c r="J13" s="335">
        <v>5668</v>
      </c>
      <c r="K13" s="335">
        <v>0</v>
      </c>
      <c r="L13" s="335">
        <v>2093244</v>
      </c>
      <c r="M13" s="335">
        <v>1624808</v>
      </c>
      <c r="N13" s="335">
        <v>0</v>
      </c>
      <c r="O13" s="335">
        <v>0</v>
      </c>
      <c r="P13" s="335"/>
      <c r="Q13" s="335">
        <v>0</v>
      </c>
      <c r="R13" s="335">
        <v>17562</v>
      </c>
    </row>
    <row r="14" spans="1:18" s="43" customFormat="1" ht="19.5" customHeight="1">
      <c r="A14" s="61">
        <v>210</v>
      </c>
      <c r="B14" s="63" t="s">
        <v>503</v>
      </c>
      <c r="C14" s="63">
        <v>3680574</v>
      </c>
      <c r="D14" s="335">
        <v>694634</v>
      </c>
      <c r="E14" s="335">
        <v>376721</v>
      </c>
      <c r="F14" s="335">
        <v>127090</v>
      </c>
      <c r="G14" s="335">
        <v>51532</v>
      </c>
      <c r="H14" s="335">
        <v>1141528</v>
      </c>
      <c r="I14" s="335">
        <v>96845</v>
      </c>
      <c r="J14" s="335">
        <v>3773</v>
      </c>
      <c r="K14" s="335">
        <v>0</v>
      </c>
      <c r="L14" s="335">
        <v>536811</v>
      </c>
      <c r="M14" s="335">
        <v>611184</v>
      </c>
      <c r="N14" s="335">
        <v>0</v>
      </c>
      <c r="O14" s="335">
        <v>0</v>
      </c>
      <c r="P14" s="335"/>
      <c r="Q14" s="335">
        <v>0</v>
      </c>
      <c r="R14" s="335">
        <v>40456</v>
      </c>
    </row>
    <row r="15" spans="1:18" s="43" customFormat="1" ht="19.5" customHeight="1">
      <c r="A15" s="61">
        <v>211</v>
      </c>
      <c r="B15" s="63" t="s">
        <v>566</v>
      </c>
      <c r="C15" s="63">
        <v>702300</v>
      </c>
      <c r="D15" s="335">
        <v>63264</v>
      </c>
      <c r="E15" s="335">
        <v>122792</v>
      </c>
      <c r="F15" s="335">
        <v>98007</v>
      </c>
      <c r="G15" s="335">
        <v>86677</v>
      </c>
      <c r="H15" s="335">
        <v>64386</v>
      </c>
      <c r="I15" s="335">
        <v>6977</v>
      </c>
      <c r="J15" s="335">
        <v>165488</v>
      </c>
      <c r="K15" s="335">
        <v>32729</v>
      </c>
      <c r="L15" s="335">
        <v>49095</v>
      </c>
      <c r="M15" s="335">
        <v>0</v>
      </c>
      <c r="N15" s="335">
        <v>0</v>
      </c>
      <c r="O15" s="335">
        <v>0</v>
      </c>
      <c r="P15" s="335"/>
      <c r="Q15" s="335">
        <v>0</v>
      </c>
      <c r="R15" s="335">
        <v>12885</v>
      </c>
    </row>
    <row r="16" spans="1:18" s="43" customFormat="1" ht="19.5" customHeight="1">
      <c r="A16" s="61">
        <v>212</v>
      </c>
      <c r="B16" s="63" t="s">
        <v>630</v>
      </c>
      <c r="C16" s="63">
        <v>2822873</v>
      </c>
      <c r="D16" s="335">
        <v>201174</v>
      </c>
      <c r="E16" s="335">
        <v>396374</v>
      </c>
      <c r="F16" s="335">
        <v>912662</v>
      </c>
      <c r="G16" s="335">
        <v>735520</v>
      </c>
      <c r="H16" s="335">
        <v>205554</v>
      </c>
      <c r="I16" s="335">
        <v>91810</v>
      </c>
      <c r="J16" s="335">
        <v>56322</v>
      </c>
      <c r="K16" s="335">
        <v>73689</v>
      </c>
      <c r="L16" s="335">
        <v>50635</v>
      </c>
      <c r="M16" s="335">
        <v>0</v>
      </c>
      <c r="N16" s="335">
        <v>0</v>
      </c>
      <c r="O16" s="335">
        <v>0</v>
      </c>
      <c r="P16" s="335"/>
      <c r="Q16" s="335">
        <v>0</v>
      </c>
      <c r="R16" s="335">
        <v>99133</v>
      </c>
    </row>
    <row r="17" spans="1:18" s="43" customFormat="1" ht="19.5" customHeight="1">
      <c r="A17" s="61">
        <v>213</v>
      </c>
      <c r="B17" s="63" t="s">
        <v>646</v>
      </c>
      <c r="C17" s="63">
        <v>4917429</v>
      </c>
      <c r="D17" s="335">
        <v>520390</v>
      </c>
      <c r="E17" s="335">
        <v>529565</v>
      </c>
      <c r="F17" s="335">
        <v>1673959</v>
      </c>
      <c r="G17" s="335">
        <v>507922</v>
      </c>
      <c r="H17" s="335">
        <v>425076</v>
      </c>
      <c r="I17" s="335">
        <v>125706</v>
      </c>
      <c r="J17" s="335">
        <v>58362</v>
      </c>
      <c r="K17" s="335">
        <v>48664</v>
      </c>
      <c r="L17" s="335">
        <v>840597</v>
      </c>
      <c r="M17" s="335">
        <v>0</v>
      </c>
      <c r="N17" s="335">
        <v>0</v>
      </c>
      <c r="O17" s="335">
        <v>0</v>
      </c>
      <c r="P17" s="335"/>
      <c r="Q17" s="335">
        <v>0</v>
      </c>
      <c r="R17" s="335">
        <v>187188</v>
      </c>
    </row>
    <row r="18" spans="1:18" s="43" customFormat="1" ht="19.5" customHeight="1">
      <c r="A18" s="61">
        <v>214</v>
      </c>
      <c r="B18" s="63" t="s">
        <v>737</v>
      </c>
      <c r="C18" s="63">
        <v>3571096</v>
      </c>
      <c r="D18" s="335">
        <v>265404</v>
      </c>
      <c r="E18" s="335">
        <v>175356</v>
      </c>
      <c r="F18" s="335">
        <v>1689969</v>
      </c>
      <c r="G18" s="335">
        <v>471083</v>
      </c>
      <c r="H18" s="335">
        <v>166698</v>
      </c>
      <c r="I18" s="335">
        <v>276655</v>
      </c>
      <c r="J18" s="335">
        <v>37522</v>
      </c>
      <c r="K18" s="335">
        <v>11075</v>
      </c>
      <c r="L18" s="335">
        <v>98741</v>
      </c>
      <c r="M18" s="335">
        <v>0</v>
      </c>
      <c r="N18" s="335">
        <v>0</v>
      </c>
      <c r="O18" s="335">
        <v>0</v>
      </c>
      <c r="P18" s="335"/>
      <c r="Q18" s="335">
        <v>0</v>
      </c>
      <c r="R18" s="335">
        <v>378593</v>
      </c>
    </row>
    <row r="19" spans="1:18" s="43" customFormat="1" ht="19.5" customHeight="1">
      <c r="A19" s="61">
        <v>215</v>
      </c>
      <c r="B19" s="336" t="s">
        <v>782</v>
      </c>
      <c r="C19" s="63">
        <v>1400921</v>
      </c>
      <c r="D19" s="335">
        <v>66570</v>
      </c>
      <c r="E19" s="335">
        <v>132060</v>
      </c>
      <c r="F19" s="335">
        <v>157698</v>
      </c>
      <c r="G19" s="335">
        <v>16119</v>
      </c>
      <c r="H19" s="335">
        <v>22630</v>
      </c>
      <c r="I19" s="335">
        <v>13295</v>
      </c>
      <c r="J19" s="335">
        <v>667761</v>
      </c>
      <c r="K19" s="335">
        <v>307032</v>
      </c>
      <c r="L19" s="335">
        <v>3365</v>
      </c>
      <c r="M19" s="335">
        <v>0</v>
      </c>
      <c r="N19" s="335">
        <v>0</v>
      </c>
      <c r="O19" s="335">
        <v>0</v>
      </c>
      <c r="P19" s="335"/>
      <c r="Q19" s="335">
        <v>0</v>
      </c>
      <c r="R19" s="335">
        <v>14391</v>
      </c>
    </row>
    <row r="20" spans="1:18" s="43" customFormat="1" ht="19.5" customHeight="1">
      <c r="A20" s="61">
        <v>216</v>
      </c>
      <c r="B20" s="336" t="s">
        <v>827</v>
      </c>
      <c r="C20" s="63">
        <v>262396</v>
      </c>
      <c r="D20" s="335">
        <v>42523</v>
      </c>
      <c r="E20" s="335">
        <v>24218</v>
      </c>
      <c r="F20" s="335">
        <v>11275</v>
      </c>
      <c r="G20" s="335">
        <v>6683</v>
      </c>
      <c r="H20" s="335">
        <v>24381</v>
      </c>
      <c r="I20" s="335">
        <v>7411</v>
      </c>
      <c r="J20" s="335">
        <v>34253</v>
      </c>
      <c r="K20" s="335">
        <v>14455</v>
      </c>
      <c r="L20" s="335">
        <v>1857</v>
      </c>
      <c r="M20" s="335">
        <v>0</v>
      </c>
      <c r="N20" s="335">
        <v>0</v>
      </c>
      <c r="O20" s="335">
        <v>0</v>
      </c>
      <c r="P20" s="335"/>
      <c r="Q20" s="335">
        <v>0</v>
      </c>
      <c r="R20" s="335">
        <v>95340</v>
      </c>
    </row>
    <row r="21" spans="1:18" s="43" customFormat="1" ht="19.5" customHeight="1">
      <c r="A21" s="61">
        <v>217</v>
      </c>
      <c r="B21" s="61" t="s">
        <v>840</v>
      </c>
      <c r="C21" s="337">
        <v>3976</v>
      </c>
      <c r="D21" s="335">
        <v>0</v>
      </c>
      <c r="E21" s="335">
        <v>329</v>
      </c>
      <c r="F21" s="335">
        <v>72</v>
      </c>
      <c r="G21" s="335">
        <v>29</v>
      </c>
      <c r="H21" s="335">
        <v>3002</v>
      </c>
      <c r="I21" s="335">
        <v>0</v>
      </c>
      <c r="J21" s="335">
        <v>219</v>
      </c>
      <c r="K21" s="335">
        <v>5</v>
      </c>
      <c r="L21" s="335">
        <v>114</v>
      </c>
      <c r="M21" s="335">
        <v>0</v>
      </c>
      <c r="N21" s="335">
        <v>0</v>
      </c>
      <c r="O21" s="335">
        <v>0</v>
      </c>
      <c r="P21" s="335"/>
      <c r="Q21" s="335">
        <v>0</v>
      </c>
      <c r="R21" s="335">
        <v>206</v>
      </c>
    </row>
    <row r="22" spans="1:18" s="43" customFormat="1" ht="19.5" customHeight="1">
      <c r="A22" s="61">
        <v>219</v>
      </c>
      <c r="B22" s="336" t="s">
        <v>866</v>
      </c>
      <c r="C22" s="336"/>
      <c r="D22" s="335">
        <v>0</v>
      </c>
      <c r="E22" s="335">
        <v>0</v>
      </c>
      <c r="F22" s="335">
        <v>0</v>
      </c>
      <c r="G22" s="335">
        <v>0</v>
      </c>
      <c r="H22" s="335">
        <v>0</v>
      </c>
      <c r="I22" s="335">
        <v>0</v>
      </c>
      <c r="J22" s="335">
        <v>0</v>
      </c>
      <c r="K22" s="335">
        <v>0</v>
      </c>
      <c r="L22" s="335">
        <v>0</v>
      </c>
      <c r="M22" s="335">
        <v>0</v>
      </c>
      <c r="N22" s="335">
        <v>0</v>
      </c>
      <c r="O22" s="335">
        <v>0</v>
      </c>
      <c r="P22" s="335"/>
      <c r="Q22" s="335">
        <v>0</v>
      </c>
      <c r="R22" s="335">
        <v>0</v>
      </c>
    </row>
    <row r="23" spans="1:18" s="43" customFormat="1" ht="19.5" customHeight="1">
      <c r="A23" s="61">
        <v>220</v>
      </c>
      <c r="B23" s="336" t="s">
        <v>875</v>
      </c>
      <c r="C23" s="336">
        <v>325073</v>
      </c>
      <c r="D23" s="335">
        <v>65054</v>
      </c>
      <c r="E23" s="335">
        <v>139514</v>
      </c>
      <c r="F23" s="335">
        <v>20421</v>
      </c>
      <c r="G23" s="335">
        <v>3631</v>
      </c>
      <c r="H23" s="335">
        <v>60022</v>
      </c>
      <c r="I23" s="335">
        <v>7739</v>
      </c>
      <c r="J23" s="335">
        <v>6882</v>
      </c>
      <c r="K23" s="335">
        <v>5836</v>
      </c>
      <c r="L23" s="335">
        <v>3403</v>
      </c>
      <c r="M23" s="335">
        <v>0</v>
      </c>
      <c r="N23" s="335">
        <v>0</v>
      </c>
      <c r="O23" s="335">
        <v>0</v>
      </c>
      <c r="P23" s="335"/>
      <c r="Q23" s="335">
        <v>0</v>
      </c>
      <c r="R23" s="335">
        <v>12571</v>
      </c>
    </row>
    <row r="24" spans="1:18" s="43" customFormat="1" ht="19.5" customHeight="1">
      <c r="A24" s="61">
        <v>221</v>
      </c>
      <c r="B24" s="336" t="s">
        <v>912</v>
      </c>
      <c r="C24" s="336">
        <v>1295695</v>
      </c>
      <c r="D24" s="335">
        <v>286173</v>
      </c>
      <c r="E24" s="335">
        <v>26757</v>
      </c>
      <c r="F24" s="335">
        <v>249005</v>
      </c>
      <c r="G24" s="335">
        <v>273853</v>
      </c>
      <c r="H24" s="335">
        <v>304019</v>
      </c>
      <c r="I24" s="335">
        <v>6994</v>
      </c>
      <c r="J24" s="335">
        <v>3000</v>
      </c>
      <c r="K24" s="335">
        <v>45974</v>
      </c>
      <c r="L24" s="335">
        <v>33866</v>
      </c>
      <c r="M24" s="335">
        <v>0</v>
      </c>
      <c r="N24" s="335">
        <v>0</v>
      </c>
      <c r="O24" s="335">
        <v>0</v>
      </c>
      <c r="P24" s="335"/>
      <c r="Q24" s="335">
        <v>0</v>
      </c>
      <c r="R24" s="335">
        <v>66054</v>
      </c>
    </row>
    <row r="25" spans="1:18" s="43" customFormat="1" ht="19.5" customHeight="1">
      <c r="A25" s="61">
        <v>222</v>
      </c>
      <c r="B25" s="336" t="s">
        <v>932</v>
      </c>
      <c r="C25" s="336">
        <v>93615</v>
      </c>
      <c r="D25" s="335">
        <v>47553</v>
      </c>
      <c r="E25" s="335">
        <v>3763</v>
      </c>
      <c r="F25" s="335">
        <v>7731</v>
      </c>
      <c r="G25" s="335">
        <v>435</v>
      </c>
      <c r="H25" s="335">
        <v>3129</v>
      </c>
      <c r="I25" s="335">
        <v>8439</v>
      </c>
      <c r="J25" s="335">
        <v>18885</v>
      </c>
      <c r="K25" s="335">
        <v>0</v>
      </c>
      <c r="L25" s="335">
        <v>2117</v>
      </c>
      <c r="M25" s="335">
        <v>0</v>
      </c>
      <c r="N25" s="335">
        <v>0</v>
      </c>
      <c r="O25" s="335">
        <v>0</v>
      </c>
      <c r="P25" s="335"/>
      <c r="Q25" s="335">
        <v>0</v>
      </c>
      <c r="R25" s="335">
        <v>1563</v>
      </c>
    </row>
    <row r="26" spans="1:18" s="43" customFormat="1" ht="19.5" customHeight="1">
      <c r="A26" s="61">
        <v>224</v>
      </c>
      <c r="B26" s="336" t="s">
        <v>972</v>
      </c>
      <c r="C26" s="336">
        <v>191157</v>
      </c>
      <c r="D26" s="335">
        <v>45261</v>
      </c>
      <c r="E26" s="335">
        <v>56569</v>
      </c>
      <c r="F26" s="335">
        <v>19394</v>
      </c>
      <c r="G26" s="335">
        <v>9237</v>
      </c>
      <c r="H26" s="335">
        <v>28446</v>
      </c>
      <c r="I26" s="335">
        <v>2209</v>
      </c>
      <c r="J26" s="335">
        <v>665</v>
      </c>
      <c r="K26" s="335">
        <v>0</v>
      </c>
      <c r="L26" s="335">
        <v>23039</v>
      </c>
      <c r="M26" s="335">
        <v>0</v>
      </c>
      <c r="N26" s="335">
        <v>0</v>
      </c>
      <c r="O26" s="335">
        <v>0</v>
      </c>
      <c r="P26" s="335"/>
      <c r="Q26" s="335">
        <v>0</v>
      </c>
      <c r="R26" s="335">
        <v>6337</v>
      </c>
    </row>
    <row r="27" spans="1:18" s="43" customFormat="1" ht="19.5" customHeight="1">
      <c r="A27" s="61">
        <v>227</v>
      </c>
      <c r="B27" s="61" t="s">
        <v>1006</v>
      </c>
      <c r="C27" s="337">
        <v>630215</v>
      </c>
      <c r="D27" s="335">
        <v>0</v>
      </c>
      <c r="E27" s="335"/>
      <c r="F27" s="335">
        <v>0</v>
      </c>
      <c r="G27" s="335">
        <v>0</v>
      </c>
      <c r="H27" s="335">
        <v>0</v>
      </c>
      <c r="I27" s="335">
        <v>0</v>
      </c>
      <c r="J27" s="335">
        <v>0</v>
      </c>
      <c r="K27" s="335">
        <v>0</v>
      </c>
      <c r="L27" s="335">
        <v>0</v>
      </c>
      <c r="M27" s="335">
        <v>0</v>
      </c>
      <c r="N27" s="335">
        <v>0</v>
      </c>
      <c r="O27" s="335">
        <v>0</v>
      </c>
      <c r="P27" s="335"/>
      <c r="Q27" s="335">
        <v>630215</v>
      </c>
      <c r="R27" s="335">
        <v>0</v>
      </c>
    </row>
    <row r="28" spans="1:18" s="43" customFormat="1" ht="19.5" customHeight="1">
      <c r="A28" s="61">
        <v>229</v>
      </c>
      <c r="B28" s="63" t="s">
        <v>1007</v>
      </c>
      <c r="C28" s="63">
        <v>2460556</v>
      </c>
      <c r="D28" s="335">
        <v>698527</v>
      </c>
      <c r="E28" s="335">
        <v>59453</v>
      </c>
      <c r="F28" s="335">
        <v>58037</v>
      </c>
      <c r="G28" s="335">
        <v>16751</v>
      </c>
      <c r="H28" s="335">
        <v>92526</v>
      </c>
      <c r="I28" s="335">
        <v>16300</v>
      </c>
      <c r="J28" s="335">
        <v>0</v>
      </c>
      <c r="K28" s="335">
        <v>0</v>
      </c>
      <c r="L28" s="335">
        <v>26840</v>
      </c>
      <c r="M28" s="335">
        <v>0</v>
      </c>
      <c r="N28" s="335">
        <v>0</v>
      </c>
      <c r="O28" s="335">
        <v>0</v>
      </c>
      <c r="P28" s="335"/>
      <c r="Q28" s="335">
        <v>481864</v>
      </c>
      <c r="R28" s="335">
        <v>1010258</v>
      </c>
    </row>
    <row r="29" spans="1:18" s="43" customFormat="1" ht="19.5" customHeight="1">
      <c r="A29" s="61">
        <v>230</v>
      </c>
      <c r="B29" s="63" t="s">
        <v>1025</v>
      </c>
      <c r="C29" s="63">
        <v>4443308</v>
      </c>
      <c r="D29" s="335">
        <v>0</v>
      </c>
      <c r="E29" s="335">
        <v>0</v>
      </c>
      <c r="F29" s="335">
        <v>0</v>
      </c>
      <c r="G29" s="335">
        <v>0</v>
      </c>
      <c r="H29" s="335">
        <v>0</v>
      </c>
      <c r="I29" s="335">
        <v>0</v>
      </c>
      <c r="J29" s="335">
        <v>0</v>
      </c>
      <c r="K29" s="335">
        <v>0</v>
      </c>
      <c r="L29" s="335">
        <v>0</v>
      </c>
      <c r="M29" s="335">
        <v>0</v>
      </c>
      <c r="N29" s="335">
        <v>0</v>
      </c>
      <c r="O29" s="335">
        <v>3851127</v>
      </c>
      <c r="P29" s="335">
        <v>592181</v>
      </c>
      <c r="Q29" s="335">
        <v>0</v>
      </c>
      <c r="R29" s="335">
        <v>0</v>
      </c>
    </row>
    <row r="30" spans="1:18" s="43" customFormat="1" ht="19.5" customHeight="1">
      <c r="A30" s="61">
        <v>232</v>
      </c>
      <c r="B30" s="336" t="s">
        <v>1009</v>
      </c>
      <c r="C30" s="336">
        <v>1403309</v>
      </c>
      <c r="D30" s="335">
        <v>0</v>
      </c>
      <c r="E30" s="335">
        <v>0</v>
      </c>
      <c r="F30" s="335">
        <v>0</v>
      </c>
      <c r="G30" s="335">
        <v>0</v>
      </c>
      <c r="H30" s="335">
        <v>0</v>
      </c>
      <c r="I30" s="335">
        <v>0</v>
      </c>
      <c r="J30" s="335">
        <v>0</v>
      </c>
      <c r="K30" s="335">
        <v>0</v>
      </c>
      <c r="L30" s="335">
        <v>0</v>
      </c>
      <c r="M30" s="335">
        <v>0</v>
      </c>
      <c r="N30" s="335">
        <v>1403309</v>
      </c>
      <c r="O30" s="335"/>
      <c r="P30" s="335">
        <v>0</v>
      </c>
      <c r="Q30" s="335">
        <v>0</v>
      </c>
      <c r="R30" s="335">
        <v>0</v>
      </c>
    </row>
    <row r="31" spans="1:18" s="43" customFormat="1" ht="19.5" customHeight="1">
      <c r="A31" s="61">
        <v>233</v>
      </c>
      <c r="B31" s="336" t="s">
        <v>1015</v>
      </c>
      <c r="C31" s="336">
        <v>7690</v>
      </c>
      <c r="D31" s="335">
        <v>0</v>
      </c>
      <c r="E31" s="335">
        <v>0</v>
      </c>
      <c r="F31" s="335">
        <v>0</v>
      </c>
      <c r="G31" s="335">
        <v>0</v>
      </c>
      <c r="H31" s="335">
        <v>0</v>
      </c>
      <c r="I31" s="335">
        <v>0</v>
      </c>
      <c r="J31" s="335">
        <v>0</v>
      </c>
      <c r="K31" s="335">
        <v>0</v>
      </c>
      <c r="L31" s="335">
        <v>0</v>
      </c>
      <c r="M31" s="335">
        <v>0</v>
      </c>
      <c r="N31" s="335">
        <v>7690</v>
      </c>
      <c r="O31" s="335">
        <v>0</v>
      </c>
      <c r="P31" s="335">
        <v>0</v>
      </c>
      <c r="Q31" s="335">
        <v>0</v>
      </c>
      <c r="R31" s="335">
        <v>0</v>
      </c>
    </row>
    <row r="32" spans="1:18" s="43" customFormat="1" ht="19.5" customHeight="1">
      <c r="A32" s="338" t="s">
        <v>1122</v>
      </c>
      <c r="B32" s="338"/>
      <c r="C32" s="339">
        <f>SUM(C6:C31)</f>
        <v>52048909</v>
      </c>
      <c r="D32" s="335">
        <f>SUM(D6:D31)</f>
        <v>9913038</v>
      </c>
      <c r="E32" s="335">
        <f aca="true" t="shared" si="0" ref="E32:R32">SUM(E6:E31)</f>
        <v>4536649</v>
      </c>
      <c r="F32" s="335">
        <f t="shared" si="0"/>
        <v>5848078</v>
      </c>
      <c r="G32" s="335">
        <f t="shared" si="0"/>
        <v>2606667</v>
      </c>
      <c r="H32" s="335">
        <f t="shared" si="0"/>
        <v>9479718</v>
      </c>
      <c r="I32" s="335">
        <f t="shared" si="0"/>
        <v>920625</v>
      </c>
      <c r="J32" s="335">
        <f t="shared" si="0"/>
        <v>1148375</v>
      </c>
      <c r="K32" s="335">
        <f t="shared" si="0"/>
        <v>622115</v>
      </c>
      <c r="L32" s="335">
        <f t="shared" si="0"/>
        <v>5544627</v>
      </c>
      <c r="M32" s="335">
        <f t="shared" si="0"/>
        <v>2236826</v>
      </c>
      <c r="N32" s="335">
        <f t="shared" si="0"/>
        <v>1410999</v>
      </c>
      <c r="O32" s="335">
        <f t="shared" si="0"/>
        <v>3851127</v>
      </c>
      <c r="P32" s="335">
        <f t="shared" si="0"/>
        <v>592181</v>
      </c>
      <c r="Q32" s="335">
        <f t="shared" si="0"/>
        <v>1112079</v>
      </c>
      <c r="R32" s="335">
        <f t="shared" si="0"/>
        <v>2225805</v>
      </c>
    </row>
  </sheetData>
  <sheetProtection/>
  <mergeCells count="4">
    <mergeCell ref="A2:R2"/>
    <mergeCell ref="A4:B4"/>
    <mergeCell ref="A32:B32"/>
    <mergeCell ref="C4:C5"/>
  </mergeCells>
  <printOptions horizontalCentered="1"/>
  <pageMargins left="0.472222222222222" right="0.472222222222222" top="0.0784722222222222" bottom="0.156944444444444" header="0.118055555555556" footer="0.118055555555556"/>
  <pageSetup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AB151"/>
  <sheetViews>
    <sheetView showGridLines="0" showZeros="0" zoomScale="90" zoomScaleNormal="90" workbookViewId="0" topLeftCell="A1">
      <selection activeCell="F17" sqref="F17"/>
    </sheetView>
  </sheetViews>
  <sheetFormatPr defaultColWidth="5.75390625" defaultRowHeight="14.25"/>
  <cols>
    <col min="1" max="1" width="15.125" style="148" customWidth="1"/>
    <col min="2" max="5" width="11.75390625" style="148" customWidth="1"/>
    <col min="6" max="6" width="5.625" style="148" customWidth="1"/>
    <col min="7" max="7" width="8.25390625" style="148" customWidth="1"/>
    <col min="8" max="8" width="9.50390625" style="148" customWidth="1"/>
    <col min="9" max="19" width="8.25390625" style="148" customWidth="1"/>
    <col min="20" max="20" width="9.75390625" style="148" customWidth="1"/>
    <col min="21" max="21" width="10.75390625" style="148" customWidth="1"/>
    <col min="22" max="24" width="8.25390625" style="148" customWidth="1"/>
    <col min="25" max="25" width="10.00390625" style="148" customWidth="1"/>
    <col min="26" max="26" width="8.25390625" style="148" customWidth="1"/>
    <col min="27" max="27" width="8.25390625" style="149" customWidth="1"/>
    <col min="28" max="28" width="8.875" style="148" customWidth="1"/>
    <col min="29" max="16384" width="5.75390625" style="148" customWidth="1"/>
  </cols>
  <sheetData>
    <row r="1" ht="14.25">
      <c r="A1" s="47" t="s">
        <v>1359</v>
      </c>
    </row>
    <row r="2" spans="1:28" s="200" customFormat="1" ht="33.75" customHeight="1">
      <c r="A2" s="49" t="s">
        <v>1360</v>
      </c>
      <c r="B2" s="48"/>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ht="16.5" customHeight="1">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305"/>
      <c r="AB3" s="152" t="s">
        <v>23</v>
      </c>
    </row>
    <row r="4" spans="1:28" ht="31.5" customHeight="1">
      <c r="A4" s="154" t="s">
        <v>1361</v>
      </c>
      <c r="B4" s="278" t="s">
        <v>1362</v>
      </c>
      <c r="C4" s="278"/>
      <c r="D4" s="278"/>
      <c r="E4" s="278"/>
      <c r="F4" s="278"/>
      <c r="G4" s="278"/>
      <c r="H4" s="278"/>
      <c r="I4" s="278"/>
      <c r="J4" s="278"/>
      <c r="K4" s="278"/>
      <c r="L4" s="278"/>
      <c r="M4" s="278"/>
      <c r="N4" s="278"/>
      <c r="O4" s="278"/>
      <c r="P4" s="278"/>
      <c r="Q4" s="278"/>
      <c r="R4" s="278"/>
      <c r="S4" s="278"/>
      <c r="T4" s="278"/>
      <c r="U4" s="278"/>
      <c r="V4" s="278"/>
      <c r="W4" s="278"/>
      <c r="X4" s="278"/>
      <c r="Y4" s="278"/>
      <c r="Z4" s="278"/>
      <c r="AA4" s="306"/>
      <c r="AB4" s="278"/>
    </row>
    <row r="5" spans="1:28" ht="16.5" customHeight="1">
      <c r="A5" s="252"/>
      <c r="B5" s="253" t="s">
        <v>59</v>
      </c>
      <c r="C5" s="250" t="s">
        <v>1363</v>
      </c>
      <c r="D5" s="251"/>
      <c r="E5" s="251"/>
      <c r="F5" s="251"/>
      <c r="G5" s="251"/>
      <c r="H5" s="251"/>
      <c r="I5" s="251"/>
      <c r="J5" s="251"/>
      <c r="K5" s="251"/>
      <c r="L5" s="251"/>
      <c r="M5" s="251"/>
      <c r="N5" s="251"/>
      <c r="O5" s="251"/>
      <c r="P5" s="251"/>
      <c r="Q5" s="251"/>
      <c r="R5" s="251"/>
      <c r="S5" s="270"/>
      <c r="T5" s="250" t="s">
        <v>1364</v>
      </c>
      <c r="U5" s="251"/>
      <c r="V5" s="251"/>
      <c r="W5" s="251"/>
      <c r="X5" s="251"/>
      <c r="Y5" s="251"/>
      <c r="Z5" s="251"/>
      <c r="AA5" s="251"/>
      <c r="AB5" s="270"/>
    </row>
    <row r="6" spans="1:28" ht="126" customHeight="1">
      <c r="A6" s="156"/>
      <c r="B6" s="279"/>
      <c r="C6" s="157" t="s">
        <v>1365</v>
      </c>
      <c r="D6" s="157" t="s">
        <v>1366</v>
      </c>
      <c r="E6" s="157" t="s">
        <v>1367</v>
      </c>
      <c r="F6" s="157" t="s">
        <v>1368</v>
      </c>
      <c r="G6" s="157" t="s">
        <v>1369</v>
      </c>
      <c r="H6" s="157" t="s">
        <v>1370</v>
      </c>
      <c r="I6" s="157" t="s">
        <v>1371</v>
      </c>
      <c r="J6" s="157" t="s">
        <v>1372</v>
      </c>
      <c r="K6" s="157" t="s">
        <v>1373</v>
      </c>
      <c r="L6" s="157" t="s">
        <v>1374</v>
      </c>
      <c r="M6" s="157" t="s">
        <v>1375</v>
      </c>
      <c r="N6" s="157" t="s">
        <v>1376</v>
      </c>
      <c r="O6" s="157" t="s">
        <v>1377</v>
      </c>
      <c r="P6" s="157" t="s">
        <v>1378</v>
      </c>
      <c r="Q6" s="157" t="s">
        <v>1379</v>
      </c>
      <c r="R6" s="157" t="s">
        <v>1380</v>
      </c>
      <c r="S6" s="157" t="s">
        <v>1381</v>
      </c>
      <c r="T6" s="157" t="s">
        <v>1365</v>
      </c>
      <c r="U6" s="157" t="s">
        <v>1382</v>
      </c>
      <c r="V6" s="157" t="s">
        <v>1383</v>
      </c>
      <c r="W6" s="157" t="s">
        <v>1384</v>
      </c>
      <c r="X6" s="157" t="s">
        <v>1385</v>
      </c>
      <c r="Y6" s="157" t="s">
        <v>1386</v>
      </c>
      <c r="Z6" s="157" t="s">
        <v>1387</v>
      </c>
      <c r="AA6" s="157" t="s">
        <v>1388</v>
      </c>
      <c r="AB6" s="157" t="s">
        <v>1389</v>
      </c>
    </row>
    <row r="7" spans="1:28" ht="15.75" customHeight="1">
      <c r="A7" s="210" t="s">
        <v>1390</v>
      </c>
      <c r="B7" s="280">
        <f>B8+B9+B21+B28+B43+B53+B63+B70+B82+B95+B107+B114+B129+B140+B146</f>
        <v>15860769</v>
      </c>
      <c r="C7" s="280">
        <f aca="true" t="shared" si="0" ref="C7:C12">SUM(D7:S7)</f>
        <v>11491292</v>
      </c>
      <c r="D7" s="280">
        <f>D8+D9+D21+D28+D43+D53+D63+D70+D82+D95+D107+D114+D129+D140+D146</f>
        <v>4531347</v>
      </c>
      <c r="E7" s="280">
        <f aca="true" t="shared" si="1" ref="E7:AB7">E8+E9+E21+E28+E43+E53+E63+E70+E82+E95+E107+E114+E129+E140+E146</f>
        <v>1542942</v>
      </c>
      <c r="F7" s="280">
        <f t="shared" si="1"/>
        <v>0</v>
      </c>
      <c r="G7" s="280">
        <f t="shared" si="1"/>
        <v>699361</v>
      </c>
      <c r="H7" s="280">
        <f t="shared" si="1"/>
        <v>1040672</v>
      </c>
      <c r="I7" s="280">
        <f t="shared" si="1"/>
        <v>657188</v>
      </c>
      <c r="J7" s="280">
        <f t="shared" si="1"/>
        <v>489176</v>
      </c>
      <c r="K7" s="280">
        <f t="shared" si="1"/>
        <v>264576</v>
      </c>
      <c r="L7" s="280">
        <f t="shared" si="1"/>
        <v>538894</v>
      </c>
      <c r="M7" s="280">
        <f t="shared" si="1"/>
        <v>543728</v>
      </c>
      <c r="N7" s="280">
        <f t="shared" si="1"/>
        <v>217932</v>
      </c>
      <c r="O7" s="280">
        <f t="shared" si="1"/>
        <v>316479</v>
      </c>
      <c r="P7" s="280">
        <f t="shared" si="1"/>
        <v>612784</v>
      </c>
      <c r="Q7" s="280">
        <f t="shared" si="1"/>
        <v>0</v>
      </c>
      <c r="R7" s="280">
        <f t="shared" si="1"/>
        <v>35673</v>
      </c>
      <c r="S7" s="280">
        <f t="shared" si="1"/>
        <v>540</v>
      </c>
      <c r="T7" s="280">
        <f t="shared" si="1"/>
        <v>4369477</v>
      </c>
      <c r="U7" s="280">
        <f t="shared" si="1"/>
        <v>1162761</v>
      </c>
      <c r="V7" s="280">
        <f t="shared" si="1"/>
        <v>575762</v>
      </c>
      <c r="W7" s="280">
        <f t="shared" si="1"/>
        <v>529870</v>
      </c>
      <c r="X7" s="280">
        <f t="shared" si="1"/>
        <v>239772</v>
      </c>
      <c r="Y7" s="280">
        <f t="shared" si="1"/>
        <v>1276442</v>
      </c>
      <c r="Z7" s="280">
        <f t="shared" si="1"/>
        <v>37660</v>
      </c>
      <c r="AA7" s="280">
        <f t="shared" si="1"/>
        <v>272629</v>
      </c>
      <c r="AB7" s="280">
        <f t="shared" si="1"/>
        <v>274581</v>
      </c>
    </row>
    <row r="8" spans="1:28" ht="15.75" customHeight="1">
      <c r="A8" s="210" t="s">
        <v>1391</v>
      </c>
      <c r="B8" s="280">
        <f>C8+T8</f>
        <v>1272000</v>
      </c>
      <c r="C8" s="280">
        <f t="shared" si="0"/>
        <v>562000</v>
      </c>
      <c r="D8" s="280">
        <v>8000</v>
      </c>
      <c r="E8" s="280">
        <v>38000</v>
      </c>
      <c r="F8" s="280"/>
      <c r="G8" s="280"/>
      <c r="H8" s="280">
        <v>516000</v>
      </c>
      <c r="I8" s="280"/>
      <c r="J8" s="280"/>
      <c r="K8" s="280"/>
      <c r="L8" s="280"/>
      <c r="M8" s="280"/>
      <c r="N8" s="280"/>
      <c r="O8" s="280"/>
      <c r="P8" s="280"/>
      <c r="Q8" s="280"/>
      <c r="R8" s="280"/>
      <c r="S8" s="280"/>
      <c r="T8" s="280">
        <f>SUM(U8:AB8)</f>
        <v>710000</v>
      </c>
      <c r="U8" s="280">
        <v>92000</v>
      </c>
      <c r="V8" s="280">
        <v>113000</v>
      </c>
      <c r="W8" s="280">
        <v>83000</v>
      </c>
      <c r="X8" s="280">
        <v>2000</v>
      </c>
      <c r="Y8" s="280">
        <v>280000</v>
      </c>
      <c r="Z8" s="280"/>
      <c r="AA8" s="307"/>
      <c r="AB8" s="280">
        <v>140000</v>
      </c>
    </row>
    <row r="9" spans="1:28" ht="15.75" customHeight="1">
      <c r="A9" s="281" t="s">
        <v>1392</v>
      </c>
      <c r="B9" s="282">
        <f>C9+T9</f>
        <v>4084234</v>
      </c>
      <c r="C9" s="282">
        <f t="shared" si="0"/>
        <v>3074323</v>
      </c>
      <c r="D9" s="282">
        <f>D10+D11</f>
        <v>1213384</v>
      </c>
      <c r="E9" s="282">
        <f aca="true" t="shared" si="2" ref="E9:S9">E10+E11</f>
        <v>536280</v>
      </c>
      <c r="F9" s="282">
        <f t="shared" si="2"/>
        <v>0</v>
      </c>
      <c r="G9" s="282">
        <f t="shared" si="2"/>
        <v>233080</v>
      </c>
      <c r="H9" s="282">
        <f t="shared" si="2"/>
        <v>8932</v>
      </c>
      <c r="I9" s="282">
        <f t="shared" si="2"/>
        <v>208300</v>
      </c>
      <c r="J9" s="282">
        <f t="shared" si="2"/>
        <v>192769</v>
      </c>
      <c r="K9" s="282">
        <f t="shared" si="2"/>
        <v>111750</v>
      </c>
      <c r="L9" s="282">
        <f t="shared" si="2"/>
        <v>74100</v>
      </c>
      <c r="M9" s="282">
        <f t="shared" si="2"/>
        <v>156770</v>
      </c>
      <c r="N9" s="282">
        <f t="shared" si="2"/>
        <v>55953</v>
      </c>
      <c r="O9" s="282">
        <f t="shared" si="2"/>
        <v>46575</v>
      </c>
      <c r="P9" s="282">
        <f t="shared" si="2"/>
        <v>233900</v>
      </c>
      <c r="Q9" s="282">
        <f t="shared" si="2"/>
        <v>0</v>
      </c>
      <c r="R9" s="282">
        <f t="shared" si="2"/>
        <v>2400</v>
      </c>
      <c r="S9" s="282">
        <f t="shared" si="2"/>
        <v>130</v>
      </c>
      <c r="T9" s="282">
        <f>SUM(U9:AB9)</f>
        <v>1009911</v>
      </c>
      <c r="U9" s="282">
        <f>U10+U11</f>
        <v>588006</v>
      </c>
      <c r="V9" s="282">
        <f aca="true" t="shared" si="3" ref="V9:AB9">V10+V11</f>
        <v>112474</v>
      </c>
      <c r="W9" s="282">
        <f t="shared" si="3"/>
        <v>81494</v>
      </c>
      <c r="X9" s="282">
        <f t="shared" si="3"/>
        <v>50370</v>
      </c>
      <c r="Y9" s="282">
        <f t="shared" si="3"/>
        <v>64380</v>
      </c>
      <c r="Z9" s="282">
        <f t="shared" si="3"/>
        <v>65</v>
      </c>
      <c r="AA9" s="282">
        <f t="shared" si="3"/>
        <v>75100</v>
      </c>
      <c r="AB9" s="282">
        <f t="shared" si="3"/>
        <v>38022</v>
      </c>
    </row>
    <row r="10" spans="1:28" ht="15.75" customHeight="1">
      <c r="A10" s="283" t="s">
        <v>1393</v>
      </c>
      <c r="B10" s="282">
        <f>C10+T10</f>
        <v>766200</v>
      </c>
      <c r="C10" s="282">
        <f t="shared" si="0"/>
        <v>171600</v>
      </c>
      <c r="D10" s="282"/>
      <c r="E10" s="282"/>
      <c r="F10" s="282"/>
      <c r="G10" s="282"/>
      <c r="H10" s="282"/>
      <c r="I10" s="282"/>
      <c r="J10" s="282"/>
      <c r="K10" s="282"/>
      <c r="L10" s="282"/>
      <c r="M10" s="282"/>
      <c r="N10" s="282"/>
      <c r="O10" s="282"/>
      <c r="P10" s="282">
        <v>169200</v>
      </c>
      <c r="Q10" s="282"/>
      <c r="R10" s="282">
        <v>2400</v>
      </c>
      <c r="S10" s="282"/>
      <c r="T10" s="282">
        <f>SUM(U10:AB10)</f>
        <v>594600</v>
      </c>
      <c r="U10" s="282">
        <v>311700</v>
      </c>
      <c r="V10" s="282">
        <v>85500</v>
      </c>
      <c r="W10" s="282">
        <v>61400</v>
      </c>
      <c r="X10" s="282"/>
      <c r="Y10" s="282">
        <v>31000</v>
      </c>
      <c r="Z10" s="282"/>
      <c r="AA10" s="282">
        <v>75000</v>
      </c>
      <c r="AB10" s="282">
        <v>30000</v>
      </c>
    </row>
    <row r="11" spans="1:28" ht="15.75" customHeight="1">
      <c r="A11" s="283" t="s">
        <v>1394</v>
      </c>
      <c r="B11" s="282">
        <f>C11+T11</f>
        <v>3318034</v>
      </c>
      <c r="C11" s="282">
        <f t="shared" si="0"/>
        <v>2902723</v>
      </c>
      <c r="D11" s="282">
        <f aca="true" t="shared" si="4" ref="D11:S11">SUM(D12:D20)</f>
        <v>1213384</v>
      </c>
      <c r="E11" s="282">
        <f t="shared" si="4"/>
        <v>536280</v>
      </c>
      <c r="F11" s="282">
        <f t="shared" si="4"/>
        <v>0</v>
      </c>
      <c r="G11" s="282">
        <f t="shared" si="4"/>
        <v>233080</v>
      </c>
      <c r="H11" s="282">
        <f t="shared" si="4"/>
        <v>8932</v>
      </c>
      <c r="I11" s="282">
        <f t="shared" si="4"/>
        <v>208300</v>
      </c>
      <c r="J11" s="282">
        <f t="shared" si="4"/>
        <v>192769</v>
      </c>
      <c r="K11" s="282">
        <f t="shared" si="4"/>
        <v>111750</v>
      </c>
      <c r="L11" s="282">
        <f t="shared" si="4"/>
        <v>74100</v>
      </c>
      <c r="M11" s="282">
        <f t="shared" si="4"/>
        <v>156770</v>
      </c>
      <c r="N11" s="282">
        <f t="shared" si="4"/>
        <v>55953</v>
      </c>
      <c r="O11" s="282">
        <f t="shared" si="4"/>
        <v>46575</v>
      </c>
      <c r="P11" s="282">
        <f t="shared" si="4"/>
        <v>64700</v>
      </c>
      <c r="Q11" s="282">
        <f t="shared" si="4"/>
        <v>0</v>
      </c>
      <c r="R11" s="282">
        <f t="shared" si="4"/>
        <v>0</v>
      </c>
      <c r="S11" s="282">
        <f t="shared" si="4"/>
        <v>130</v>
      </c>
      <c r="T11" s="282">
        <f>SUM(U11:AB11)</f>
        <v>415311</v>
      </c>
      <c r="U11" s="282">
        <f aca="true" t="shared" si="5" ref="U11:AB11">SUM(U12:U20)</f>
        <v>276306</v>
      </c>
      <c r="V11" s="282">
        <f t="shared" si="5"/>
        <v>26974</v>
      </c>
      <c r="W11" s="282">
        <f t="shared" si="5"/>
        <v>20094</v>
      </c>
      <c r="X11" s="282">
        <f t="shared" si="5"/>
        <v>50370</v>
      </c>
      <c r="Y11" s="282">
        <f t="shared" si="5"/>
        <v>33380</v>
      </c>
      <c r="Z11" s="282">
        <f t="shared" si="5"/>
        <v>65</v>
      </c>
      <c r="AA11" s="282">
        <f t="shared" si="5"/>
        <v>100</v>
      </c>
      <c r="AB11" s="282">
        <f t="shared" si="5"/>
        <v>8022</v>
      </c>
    </row>
    <row r="12" spans="1:28" ht="15.75" customHeight="1">
      <c r="A12" s="283" t="s">
        <v>1395</v>
      </c>
      <c r="B12" s="282">
        <f>C12+T12</f>
        <v>66790</v>
      </c>
      <c r="C12" s="282">
        <f t="shared" si="0"/>
        <v>35000</v>
      </c>
      <c r="D12" s="282">
        <v>6000</v>
      </c>
      <c r="E12" s="282">
        <v>4500</v>
      </c>
      <c r="F12" s="282"/>
      <c r="G12" s="282">
        <v>1000</v>
      </c>
      <c r="H12" s="282">
        <v>1000</v>
      </c>
      <c r="I12" s="282">
        <v>500</v>
      </c>
      <c r="J12" s="282">
        <v>3500</v>
      </c>
      <c r="K12" s="282">
        <v>350</v>
      </c>
      <c r="L12" s="282">
        <v>2200</v>
      </c>
      <c r="M12" s="282">
        <v>1400</v>
      </c>
      <c r="N12" s="282"/>
      <c r="O12" s="282">
        <v>13150</v>
      </c>
      <c r="P12" s="282">
        <v>1400</v>
      </c>
      <c r="Q12" s="282"/>
      <c r="R12" s="282"/>
      <c r="S12" s="282"/>
      <c r="T12" s="282">
        <f>SUM(U12:AB12)</f>
        <v>31790</v>
      </c>
      <c r="U12" s="282">
        <v>9400</v>
      </c>
      <c r="V12" s="282">
        <v>1500</v>
      </c>
      <c r="W12" s="282">
        <v>3000</v>
      </c>
      <c r="X12" s="282"/>
      <c r="Y12" s="282">
        <v>17890</v>
      </c>
      <c r="Z12" s="282"/>
      <c r="AA12" s="282"/>
      <c r="AB12" s="282"/>
    </row>
    <row r="13" spans="1:28" ht="15.75" customHeight="1">
      <c r="A13" s="283" t="s">
        <v>1396</v>
      </c>
      <c r="B13" s="282">
        <v>490200</v>
      </c>
      <c r="C13" s="282">
        <v>476000</v>
      </c>
      <c r="D13" s="282">
        <v>237400</v>
      </c>
      <c r="E13" s="282">
        <v>73000</v>
      </c>
      <c r="F13" s="282"/>
      <c r="G13" s="282">
        <v>41000</v>
      </c>
      <c r="H13" s="282"/>
      <c r="I13" s="282">
        <v>33700</v>
      </c>
      <c r="J13" s="282">
        <v>27700</v>
      </c>
      <c r="K13" s="282">
        <v>13300</v>
      </c>
      <c r="L13" s="282">
        <v>6000</v>
      </c>
      <c r="M13" s="282">
        <v>13700</v>
      </c>
      <c r="N13" s="282">
        <v>30000</v>
      </c>
      <c r="O13" s="282">
        <v>100</v>
      </c>
      <c r="P13" s="282"/>
      <c r="Q13" s="282"/>
      <c r="R13" s="282"/>
      <c r="S13" s="282">
        <v>100</v>
      </c>
      <c r="T13" s="282">
        <v>14200</v>
      </c>
      <c r="U13" s="282">
        <v>9000</v>
      </c>
      <c r="V13" s="282">
        <v>1400</v>
      </c>
      <c r="W13" s="282">
        <v>500</v>
      </c>
      <c r="X13" s="282"/>
      <c r="Y13" s="282">
        <v>3000</v>
      </c>
      <c r="Z13" s="282"/>
      <c r="AA13" s="282">
        <v>100</v>
      </c>
      <c r="AB13" s="282">
        <v>200</v>
      </c>
    </row>
    <row r="14" spans="1:28" ht="15.75" customHeight="1">
      <c r="A14" s="283" t="s">
        <v>1397</v>
      </c>
      <c r="B14" s="282">
        <v>321200</v>
      </c>
      <c r="C14" s="282">
        <v>302300</v>
      </c>
      <c r="D14" s="282">
        <v>114054</v>
      </c>
      <c r="E14" s="282">
        <v>47736</v>
      </c>
      <c r="F14" s="282"/>
      <c r="G14" s="282">
        <v>34210</v>
      </c>
      <c r="H14" s="282">
        <v>100</v>
      </c>
      <c r="I14" s="282">
        <v>19700</v>
      </c>
      <c r="J14" s="282">
        <v>25100</v>
      </c>
      <c r="K14" s="282">
        <v>9800</v>
      </c>
      <c r="L14" s="282">
        <v>7200</v>
      </c>
      <c r="M14" s="282">
        <v>25300</v>
      </c>
      <c r="N14" s="282">
        <v>18600</v>
      </c>
      <c r="O14" s="282">
        <v>500</v>
      </c>
      <c r="P14" s="282"/>
      <c r="Q14" s="282"/>
      <c r="R14" s="282"/>
      <c r="S14" s="282"/>
      <c r="T14" s="282">
        <v>18900</v>
      </c>
      <c r="U14" s="282">
        <v>6800</v>
      </c>
      <c r="V14" s="282">
        <v>4600</v>
      </c>
      <c r="W14" s="282">
        <v>3800</v>
      </c>
      <c r="X14" s="282"/>
      <c r="Y14" s="282">
        <v>500</v>
      </c>
      <c r="Z14" s="282"/>
      <c r="AA14" s="282"/>
      <c r="AB14" s="282">
        <v>3200</v>
      </c>
    </row>
    <row r="15" spans="1:28" ht="15.75" customHeight="1">
      <c r="A15" s="283" t="s">
        <v>1398</v>
      </c>
      <c r="B15" s="282">
        <f>C15+T15</f>
        <v>344688</v>
      </c>
      <c r="C15" s="282">
        <v>298000</v>
      </c>
      <c r="D15" s="282">
        <v>123450</v>
      </c>
      <c r="E15" s="282">
        <v>49000</v>
      </c>
      <c r="F15" s="282"/>
      <c r="G15" s="282">
        <v>22000</v>
      </c>
      <c r="H15" s="282">
        <v>350</v>
      </c>
      <c r="I15" s="282">
        <v>13000</v>
      </c>
      <c r="J15" s="282">
        <v>26000</v>
      </c>
      <c r="K15" s="282">
        <v>12000</v>
      </c>
      <c r="L15" s="282">
        <v>7000</v>
      </c>
      <c r="M15" s="282">
        <v>40000</v>
      </c>
      <c r="N15" s="282">
        <v>5200</v>
      </c>
      <c r="O15" s="282"/>
      <c r="P15" s="282"/>
      <c r="Q15" s="282"/>
      <c r="R15" s="282"/>
      <c r="S15" s="282"/>
      <c r="T15" s="282">
        <v>46688</v>
      </c>
      <c r="U15" s="282">
        <v>40306</v>
      </c>
      <c r="V15" s="282">
        <v>3500</v>
      </c>
      <c r="W15" s="282">
        <v>1882</v>
      </c>
      <c r="X15" s="282"/>
      <c r="Y15" s="282">
        <v>400</v>
      </c>
      <c r="Z15" s="282"/>
      <c r="AA15" s="282"/>
      <c r="AB15" s="282">
        <v>600</v>
      </c>
    </row>
    <row r="16" spans="1:28" ht="15.75" customHeight="1">
      <c r="A16" s="283" t="s">
        <v>1399</v>
      </c>
      <c r="B16" s="282">
        <f>C16+T16</f>
        <v>397600</v>
      </c>
      <c r="C16" s="282">
        <f>SUM(D16:S16)</f>
        <v>310000</v>
      </c>
      <c r="D16" s="282">
        <v>139600</v>
      </c>
      <c r="E16" s="282">
        <v>25750</v>
      </c>
      <c r="F16" s="282"/>
      <c r="G16" s="282">
        <v>13500</v>
      </c>
      <c r="H16" s="282">
        <v>3800</v>
      </c>
      <c r="I16" s="282">
        <v>40000</v>
      </c>
      <c r="J16" s="282">
        <v>16600</v>
      </c>
      <c r="K16" s="282">
        <v>8000</v>
      </c>
      <c r="L16" s="282">
        <v>11600</v>
      </c>
      <c r="M16" s="282">
        <v>12300</v>
      </c>
      <c r="N16" s="282">
        <v>50</v>
      </c>
      <c r="O16" s="282">
        <v>19000</v>
      </c>
      <c r="P16" s="282">
        <v>19800</v>
      </c>
      <c r="Q16" s="282"/>
      <c r="R16" s="282"/>
      <c r="S16" s="282"/>
      <c r="T16" s="282">
        <f>SUM(U16:AB16)</f>
        <v>87600</v>
      </c>
      <c r="U16" s="282">
        <v>70000</v>
      </c>
      <c r="V16" s="282">
        <v>8000</v>
      </c>
      <c r="W16" s="282">
        <v>3200</v>
      </c>
      <c r="X16" s="282"/>
      <c r="Y16" s="282">
        <v>4400</v>
      </c>
      <c r="Z16" s="282"/>
      <c r="AA16" s="282"/>
      <c r="AB16" s="282">
        <v>2000</v>
      </c>
    </row>
    <row r="17" spans="1:28" ht="15.75" customHeight="1">
      <c r="A17" s="283" t="s">
        <v>1400</v>
      </c>
      <c r="B17" s="282">
        <v>48606</v>
      </c>
      <c r="C17" s="282">
        <v>40000</v>
      </c>
      <c r="D17" s="282">
        <v>14000</v>
      </c>
      <c r="E17" s="282">
        <v>5000</v>
      </c>
      <c r="F17" s="282"/>
      <c r="G17" s="282">
        <v>7000</v>
      </c>
      <c r="H17" s="282">
        <v>3680</v>
      </c>
      <c r="I17" s="282">
        <v>1900</v>
      </c>
      <c r="J17" s="282">
        <v>2800</v>
      </c>
      <c r="K17" s="282">
        <v>1000</v>
      </c>
      <c r="L17" s="282">
        <v>2300</v>
      </c>
      <c r="M17" s="282">
        <v>15</v>
      </c>
      <c r="N17" s="282">
        <v>5</v>
      </c>
      <c r="O17" s="282">
        <v>2300</v>
      </c>
      <c r="P17" s="282"/>
      <c r="Q17" s="282"/>
      <c r="R17" s="282"/>
      <c r="S17" s="282"/>
      <c r="T17" s="282">
        <v>8606</v>
      </c>
      <c r="U17" s="282">
        <v>4800</v>
      </c>
      <c r="V17" s="282">
        <v>280</v>
      </c>
      <c r="W17" s="282">
        <v>650</v>
      </c>
      <c r="X17" s="282">
        <v>370</v>
      </c>
      <c r="Y17" s="282">
        <v>2490</v>
      </c>
      <c r="Z17" s="282"/>
      <c r="AA17" s="282"/>
      <c r="AB17" s="282">
        <v>16</v>
      </c>
    </row>
    <row r="18" spans="1:28" ht="15.75" customHeight="1">
      <c r="A18" s="283" t="s">
        <v>1401</v>
      </c>
      <c r="B18" s="282">
        <v>789780</v>
      </c>
      <c r="C18" s="282">
        <v>720780</v>
      </c>
      <c r="D18" s="282">
        <v>270380</v>
      </c>
      <c r="E18" s="282">
        <v>184700</v>
      </c>
      <c r="F18" s="282"/>
      <c r="G18" s="282">
        <v>83200</v>
      </c>
      <c r="H18" s="282"/>
      <c r="I18" s="282">
        <v>47200</v>
      </c>
      <c r="J18" s="282">
        <v>48700</v>
      </c>
      <c r="K18" s="282">
        <v>25900</v>
      </c>
      <c r="L18" s="282">
        <v>13000</v>
      </c>
      <c r="M18" s="282">
        <v>31300</v>
      </c>
      <c r="N18" s="282">
        <v>1400</v>
      </c>
      <c r="O18" s="282">
        <v>5500</v>
      </c>
      <c r="P18" s="282">
        <v>9500</v>
      </c>
      <c r="Q18" s="282"/>
      <c r="R18" s="282"/>
      <c r="S18" s="282"/>
      <c r="T18" s="282">
        <v>69000</v>
      </c>
      <c r="U18" s="282">
        <v>43300</v>
      </c>
      <c r="V18" s="282">
        <v>2000</v>
      </c>
      <c r="W18" s="282">
        <v>2000</v>
      </c>
      <c r="X18" s="282">
        <v>15000</v>
      </c>
      <c r="Y18" s="282">
        <v>4700</v>
      </c>
      <c r="Z18" s="282"/>
      <c r="AA18" s="282"/>
      <c r="AB18" s="282">
        <v>2000</v>
      </c>
    </row>
    <row r="19" spans="1:28" ht="15.75" customHeight="1">
      <c r="A19" s="283" t="s">
        <v>1402</v>
      </c>
      <c r="B19" s="282">
        <v>750900</v>
      </c>
      <c r="C19" s="282">
        <v>612800</v>
      </c>
      <c r="D19" s="282">
        <v>253400</v>
      </c>
      <c r="E19" s="282">
        <v>116500</v>
      </c>
      <c r="F19" s="282">
        <v>0</v>
      </c>
      <c r="G19" s="282">
        <v>29150</v>
      </c>
      <c r="H19" s="282">
        <v>2</v>
      </c>
      <c r="I19" s="282">
        <v>44500</v>
      </c>
      <c r="J19" s="282">
        <v>35400</v>
      </c>
      <c r="K19" s="282">
        <v>38400</v>
      </c>
      <c r="L19" s="282">
        <v>22200</v>
      </c>
      <c r="M19" s="282">
        <v>32500</v>
      </c>
      <c r="N19" s="282">
        <v>698</v>
      </c>
      <c r="O19" s="282">
        <v>6020</v>
      </c>
      <c r="P19" s="282">
        <v>34000</v>
      </c>
      <c r="Q19" s="282"/>
      <c r="R19" s="282"/>
      <c r="S19" s="282">
        <v>30</v>
      </c>
      <c r="T19" s="282">
        <v>138100</v>
      </c>
      <c r="U19" s="282">
        <v>92400</v>
      </c>
      <c r="V19" s="282">
        <v>5694</v>
      </c>
      <c r="W19" s="282">
        <v>5000</v>
      </c>
      <c r="X19" s="282">
        <v>35000</v>
      </c>
      <c r="Y19" s="282">
        <v>0</v>
      </c>
      <c r="Z19" s="282">
        <v>0</v>
      </c>
      <c r="AA19" s="282"/>
      <c r="AB19" s="282">
        <v>6</v>
      </c>
    </row>
    <row r="20" spans="1:28" ht="15.75" customHeight="1">
      <c r="A20" s="283" t="s">
        <v>1403</v>
      </c>
      <c r="B20" s="282">
        <f>C20+T20</f>
        <v>108270</v>
      </c>
      <c r="C20" s="282">
        <f>SUM(D20:S20)</f>
        <v>107843</v>
      </c>
      <c r="D20" s="282">
        <v>55100</v>
      </c>
      <c r="E20" s="282">
        <v>30094</v>
      </c>
      <c r="F20" s="282"/>
      <c r="G20" s="282">
        <v>2020</v>
      </c>
      <c r="H20" s="282"/>
      <c r="I20" s="282">
        <v>7800</v>
      </c>
      <c r="J20" s="282">
        <v>6969</v>
      </c>
      <c r="K20" s="282">
        <v>3000</v>
      </c>
      <c r="L20" s="282">
        <v>2600</v>
      </c>
      <c r="M20" s="282">
        <v>255</v>
      </c>
      <c r="N20" s="282"/>
      <c r="O20" s="282">
        <v>5</v>
      </c>
      <c r="P20" s="282"/>
      <c r="Q20" s="282"/>
      <c r="R20" s="282"/>
      <c r="S20" s="282"/>
      <c r="T20" s="282">
        <f>SUM(U20:AB20)</f>
        <v>427</v>
      </c>
      <c r="U20" s="282">
        <v>300</v>
      </c>
      <c r="V20" s="282"/>
      <c r="W20" s="282">
        <v>62</v>
      </c>
      <c r="X20" s="282"/>
      <c r="Y20" s="282"/>
      <c r="Z20" s="282">
        <v>65</v>
      </c>
      <c r="AA20" s="282"/>
      <c r="AB20" s="282"/>
    </row>
    <row r="21" spans="1:28" ht="15.75" customHeight="1">
      <c r="A21" s="210" t="s">
        <v>1404</v>
      </c>
      <c r="B21" s="284">
        <f aca="true" t="shared" si="6" ref="B21:AB21">SUM(B22:B23)</f>
        <v>989453</v>
      </c>
      <c r="C21" s="284">
        <f t="shared" si="6"/>
        <v>757003</v>
      </c>
      <c r="D21" s="284">
        <f t="shared" si="6"/>
        <v>384198</v>
      </c>
      <c r="E21" s="284">
        <f t="shared" si="6"/>
        <v>50849</v>
      </c>
      <c r="F21" s="284">
        <f t="shared" si="6"/>
        <v>0</v>
      </c>
      <c r="G21" s="284">
        <f t="shared" si="6"/>
        <v>30537</v>
      </c>
      <c r="H21" s="284">
        <f t="shared" si="6"/>
        <v>30733</v>
      </c>
      <c r="I21" s="284">
        <f t="shared" si="6"/>
        <v>90389</v>
      </c>
      <c r="J21" s="284">
        <f t="shared" si="6"/>
        <v>23833</v>
      </c>
      <c r="K21" s="284">
        <f t="shared" si="6"/>
        <v>13054</v>
      </c>
      <c r="L21" s="284">
        <f t="shared" si="6"/>
        <v>80686</v>
      </c>
      <c r="M21" s="284">
        <f t="shared" si="6"/>
        <v>9822</v>
      </c>
      <c r="N21" s="284">
        <f t="shared" si="6"/>
        <v>8753</v>
      </c>
      <c r="O21" s="284">
        <f t="shared" si="6"/>
        <v>14196</v>
      </c>
      <c r="P21" s="284">
        <f t="shared" si="6"/>
        <v>18170</v>
      </c>
      <c r="Q21" s="284">
        <f t="shared" si="6"/>
        <v>0</v>
      </c>
      <c r="R21" s="284">
        <f t="shared" si="6"/>
        <v>1783</v>
      </c>
      <c r="S21" s="284">
        <f t="shared" si="6"/>
        <v>0</v>
      </c>
      <c r="T21" s="284">
        <f t="shared" si="6"/>
        <v>232450</v>
      </c>
      <c r="U21" s="284">
        <f t="shared" si="6"/>
        <v>93830</v>
      </c>
      <c r="V21" s="284">
        <f t="shared" si="6"/>
        <v>17513</v>
      </c>
      <c r="W21" s="284">
        <f t="shared" si="6"/>
        <v>13781</v>
      </c>
      <c r="X21" s="284">
        <f t="shared" si="6"/>
        <v>53493</v>
      </c>
      <c r="Y21" s="284">
        <f t="shared" si="6"/>
        <v>27387</v>
      </c>
      <c r="Z21" s="284">
        <f t="shared" si="6"/>
        <v>0</v>
      </c>
      <c r="AA21" s="284">
        <f t="shared" si="6"/>
        <v>19731</v>
      </c>
      <c r="AB21" s="284">
        <f t="shared" si="6"/>
        <v>6715</v>
      </c>
    </row>
    <row r="22" spans="1:28" ht="15.75" customHeight="1">
      <c r="A22" s="285" t="s">
        <v>1393</v>
      </c>
      <c r="B22" s="286">
        <f>C22+T22</f>
        <v>561775</v>
      </c>
      <c r="C22" s="286">
        <f>SUM(D22:S22)</f>
        <v>437675</v>
      </c>
      <c r="D22" s="284">
        <v>262069</v>
      </c>
      <c r="E22" s="284">
        <v>21876</v>
      </c>
      <c r="F22" s="284"/>
      <c r="G22" s="284"/>
      <c r="H22" s="284">
        <v>29325</v>
      </c>
      <c r="I22" s="284">
        <v>40549</v>
      </c>
      <c r="J22" s="284">
        <v>4293</v>
      </c>
      <c r="K22" s="284">
        <v>4884</v>
      </c>
      <c r="L22" s="284">
        <v>61500</v>
      </c>
      <c r="M22" s="284"/>
      <c r="N22" s="284">
        <v>10</v>
      </c>
      <c r="O22" s="284">
        <v>11386</v>
      </c>
      <c r="P22" s="284"/>
      <c r="Q22" s="284"/>
      <c r="R22" s="284">
        <v>1783</v>
      </c>
      <c r="S22" s="284"/>
      <c r="T22" s="284">
        <f aca="true" t="shared" si="7" ref="T22:T27">SUM(U22:AB22)</f>
        <v>124100</v>
      </c>
      <c r="U22" s="284">
        <v>42500</v>
      </c>
      <c r="V22" s="284">
        <v>9500</v>
      </c>
      <c r="W22" s="284">
        <v>5000</v>
      </c>
      <c r="X22" s="284">
        <v>37000</v>
      </c>
      <c r="Y22" s="284">
        <v>4500</v>
      </c>
      <c r="Z22" s="284"/>
      <c r="AA22" s="308">
        <v>19000</v>
      </c>
      <c r="AB22" s="284">
        <v>6600</v>
      </c>
    </row>
    <row r="23" spans="1:28" ht="15.75" customHeight="1">
      <c r="A23" s="283" t="s">
        <v>1405</v>
      </c>
      <c r="B23" s="284">
        <f aca="true" t="shared" si="8" ref="B23:AB23">SUM(B24:B27)</f>
        <v>427678</v>
      </c>
      <c r="C23" s="284">
        <f t="shared" si="8"/>
        <v>319328</v>
      </c>
      <c r="D23" s="284">
        <f t="shared" si="8"/>
        <v>122129</v>
      </c>
      <c r="E23" s="284">
        <f t="shared" si="8"/>
        <v>28973</v>
      </c>
      <c r="F23" s="284">
        <f t="shared" si="8"/>
        <v>0</v>
      </c>
      <c r="G23" s="284">
        <f t="shared" si="8"/>
        <v>30537</v>
      </c>
      <c r="H23" s="284">
        <f t="shared" si="8"/>
        <v>1408</v>
      </c>
      <c r="I23" s="284">
        <f t="shared" si="8"/>
        <v>49840</v>
      </c>
      <c r="J23" s="284">
        <f t="shared" si="8"/>
        <v>19540</v>
      </c>
      <c r="K23" s="284">
        <f t="shared" si="8"/>
        <v>8170</v>
      </c>
      <c r="L23" s="284">
        <f t="shared" si="8"/>
        <v>19186</v>
      </c>
      <c r="M23" s="284">
        <f t="shared" si="8"/>
        <v>9822</v>
      </c>
      <c r="N23" s="284">
        <f t="shared" si="8"/>
        <v>8743</v>
      </c>
      <c r="O23" s="284">
        <f t="shared" si="8"/>
        <v>2810</v>
      </c>
      <c r="P23" s="284">
        <f t="shared" si="8"/>
        <v>18170</v>
      </c>
      <c r="Q23" s="284">
        <f t="shared" si="8"/>
        <v>0</v>
      </c>
      <c r="R23" s="284">
        <f t="shared" si="8"/>
        <v>0</v>
      </c>
      <c r="S23" s="284">
        <f t="shared" si="8"/>
        <v>0</v>
      </c>
      <c r="T23" s="284">
        <f t="shared" si="8"/>
        <v>108350</v>
      </c>
      <c r="U23" s="284">
        <f t="shared" si="8"/>
        <v>51330</v>
      </c>
      <c r="V23" s="284">
        <f t="shared" si="8"/>
        <v>8013</v>
      </c>
      <c r="W23" s="284">
        <f t="shared" si="8"/>
        <v>8781</v>
      </c>
      <c r="X23" s="284">
        <f t="shared" si="8"/>
        <v>16493</v>
      </c>
      <c r="Y23" s="284">
        <f t="shared" si="8"/>
        <v>22887</v>
      </c>
      <c r="Z23" s="284">
        <f t="shared" si="8"/>
        <v>0</v>
      </c>
      <c r="AA23" s="284">
        <f t="shared" si="8"/>
        <v>731</v>
      </c>
      <c r="AB23" s="284">
        <f t="shared" si="8"/>
        <v>115</v>
      </c>
    </row>
    <row r="24" spans="1:28" ht="15.75" customHeight="1">
      <c r="A24" s="285" t="s">
        <v>1406</v>
      </c>
      <c r="B24" s="286">
        <f>C24+T24</f>
        <v>227400</v>
      </c>
      <c r="C24" s="286">
        <f>SUM(D24:S24)</f>
        <v>177500</v>
      </c>
      <c r="D24" s="286">
        <v>76470</v>
      </c>
      <c r="E24" s="286">
        <v>15000</v>
      </c>
      <c r="F24" s="286"/>
      <c r="G24" s="286">
        <v>20000</v>
      </c>
      <c r="H24" s="286">
        <v>30</v>
      </c>
      <c r="I24" s="286">
        <v>11000</v>
      </c>
      <c r="J24" s="286">
        <v>12000</v>
      </c>
      <c r="K24" s="286">
        <v>5000</v>
      </c>
      <c r="L24" s="286">
        <v>7000</v>
      </c>
      <c r="M24" s="286">
        <v>8000</v>
      </c>
      <c r="N24" s="286">
        <v>6000</v>
      </c>
      <c r="O24" s="286">
        <v>1000</v>
      </c>
      <c r="P24" s="286">
        <v>16000</v>
      </c>
      <c r="Q24" s="286"/>
      <c r="R24" s="286"/>
      <c r="S24" s="286"/>
      <c r="T24" s="284">
        <f t="shared" si="7"/>
        <v>49900</v>
      </c>
      <c r="U24" s="286">
        <v>15000</v>
      </c>
      <c r="V24" s="286">
        <v>4650</v>
      </c>
      <c r="W24" s="286">
        <v>6650</v>
      </c>
      <c r="X24" s="286">
        <v>6000</v>
      </c>
      <c r="Y24" s="286">
        <v>17000</v>
      </c>
      <c r="Z24" s="286"/>
      <c r="AA24" s="309">
        <v>500</v>
      </c>
      <c r="AB24" s="286">
        <v>100</v>
      </c>
    </row>
    <row r="25" spans="1:28" ht="15.75" customHeight="1">
      <c r="A25" s="285" t="s">
        <v>1407</v>
      </c>
      <c r="B25" s="286">
        <f>C25+T25</f>
        <v>119900</v>
      </c>
      <c r="C25" s="286">
        <f>SUM(D25:S25)</f>
        <v>83530</v>
      </c>
      <c r="D25" s="287">
        <v>17000</v>
      </c>
      <c r="E25" s="287">
        <v>5070</v>
      </c>
      <c r="F25" s="287"/>
      <c r="G25" s="287">
        <v>4000</v>
      </c>
      <c r="H25" s="287"/>
      <c r="I25" s="287">
        <v>35060</v>
      </c>
      <c r="J25" s="287">
        <v>5000</v>
      </c>
      <c r="K25" s="287">
        <v>2000</v>
      </c>
      <c r="L25" s="287">
        <v>10000</v>
      </c>
      <c r="M25" s="287">
        <v>1800</v>
      </c>
      <c r="N25" s="287">
        <v>1800</v>
      </c>
      <c r="O25" s="287">
        <v>300</v>
      </c>
      <c r="P25" s="287">
        <v>1500</v>
      </c>
      <c r="Q25" s="304"/>
      <c r="R25" s="287"/>
      <c r="S25" s="287"/>
      <c r="T25" s="284">
        <f t="shared" si="7"/>
        <v>36370</v>
      </c>
      <c r="U25" s="287">
        <v>33300</v>
      </c>
      <c r="V25" s="287">
        <v>750</v>
      </c>
      <c r="W25" s="287">
        <v>750</v>
      </c>
      <c r="X25" s="287"/>
      <c r="Y25" s="287">
        <v>1500</v>
      </c>
      <c r="Z25" s="287"/>
      <c r="AA25" s="287">
        <v>70</v>
      </c>
      <c r="AB25" s="286"/>
    </row>
    <row r="26" spans="1:28" ht="15.75" customHeight="1">
      <c r="A26" s="285" t="s">
        <v>1408</v>
      </c>
      <c r="B26" s="286">
        <f>C26+T26</f>
        <v>62983</v>
      </c>
      <c r="C26" s="286">
        <f>SUM(D26:S26)</f>
        <v>46198</v>
      </c>
      <c r="D26" s="286">
        <v>23038</v>
      </c>
      <c r="E26" s="286">
        <v>7000</v>
      </c>
      <c r="F26" s="286"/>
      <c r="G26" s="286">
        <v>4200</v>
      </c>
      <c r="H26" s="286">
        <v>1350</v>
      </c>
      <c r="I26" s="286">
        <v>3010</v>
      </c>
      <c r="J26" s="286">
        <v>2100</v>
      </c>
      <c r="K26" s="286">
        <v>950</v>
      </c>
      <c r="L26" s="286">
        <v>1900</v>
      </c>
      <c r="M26" s="286">
        <v>0</v>
      </c>
      <c r="N26" s="286">
        <v>800</v>
      </c>
      <c r="O26" s="286">
        <v>1400</v>
      </c>
      <c r="P26" s="286">
        <v>450</v>
      </c>
      <c r="Q26" s="286"/>
      <c r="R26" s="286"/>
      <c r="S26" s="286"/>
      <c r="T26" s="284">
        <f t="shared" si="7"/>
        <v>16785</v>
      </c>
      <c r="U26" s="286">
        <v>2150</v>
      </c>
      <c r="V26" s="286">
        <v>630</v>
      </c>
      <c r="W26" s="286">
        <v>640</v>
      </c>
      <c r="X26" s="286">
        <v>10493</v>
      </c>
      <c r="Y26" s="286">
        <v>2737</v>
      </c>
      <c r="Z26" s="286"/>
      <c r="AA26" s="309">
        <v>120</v>
      </c>
      <c r="AB26" s="286">
        <v>15</v>
      </c>
    </row>
    <row r="27" spans="1:28" ht="15.75" customHeight="1">
      <c r="A27" s="285" t="s">
        <v>1409</v>
      </c>
      <c r="B27" s="286">
        <f>C27+T27</f>
        <v>17395</v>
      </c>
      <c r="C27" s="286">
        <f>SUM(D27:S27)</f>
        <v>12100</v>
      </c>
      <c r="D27" s="286">
        <v>5621</v>
      </c>
      <c r="E27" s="286">
        <v>1903</v>
      </c>
      <c r="F27" s="286"/>
      <c r="G27" s="286">
        <v>2337</v>
      </c>
      <c r="H27" s="286">
        <v>28</v>
      </c>
      <c r="I27" s="286">
        <v>770</v>
      </c>
      <c r="J27" s="286">
        <v>440</v>
      </c>
      <c r="K27" s="286">
        <v>220</v>
      </c>
      <c r="L27" s="286">
        <v>286</v>
      </c>
      <c r="M27" s="286">
        <v>22</v>
      </c>
      <c r="N27" s="286">
        <v>143</v>
      </c>
      <c r="O27" s="286">
        <v>110</v>
      </c>
      <c r="P27" s="286">
        <v>220</v>
      </c>
      <c r="Q27" s="286"/>
      <c r="R27" s="286"/>
      <c r="S27" s="286"/>
      <c r="T27" s="284">
        <f t="shared" si="7"/>
        <v>5295</v>
      </c>
      <c r="U27" s="286">
        <v>880</v>
      </c>
      <c r="V27" s="286">
        <v>1983</v>
      </c>
      <c r="W27" s="286">
        <v>741</v>
      </c>
      <c r="X27" s="286"/>
      <c r="Y27" s="286">
        <v>1650</v>
      </c>
      <c r="Z27" s="286">
        <v>0</v>
      </c>
      <c r="AA27" s="309">
        <v>41</v>
      </c>
      <c r="AB27" s="286"/>
    </row>
    <row r="28" spans="1:28" ht="15.75" customHeight="1">
      <c r="A28" s="281" t="s">
        <v>1410</v>
      </c>
      <c r="B28" s="288">
        <v>1589570</v>
      </c>
      <c r="C28" s="288">
        <v>1306369</v>
      </c>
      <c r="D28" s="288">
        <v>417043</v>
      </c>
      <c r="E28" s="288">
        <v>106857</v>
      </c>
      <c r="F28" s="288">
        <v>0</v>
      </c>
      <c r="G28" s="288">
        <v>211606</v>
      </c>
      <c r="H28" s="288">
        <v>21692</v>
      </c>
      <c r="I28" s="288">
        <v>57008</v>
      </c>
      <c r="J28" s="288">
        <v>50496</v>
      </c>
      <c r="K28" s="288">
        <v>23105</v>
      </c>
      <c r="L28" s="288">
        <v>49801</v>
      </c>
      <c r="M28" s="288">
        <v>169805</v>
      </c>
      <c r="N28" s="288">
        <v>25372</v>
      </c>
      <c r="O28" s="288">
        <v>69027</v>
      </c>
      <c r="P28" s="288">
        <v>100627</v>
      </c>
      <c r="Q28" s="288">
        <v>0</v>
      </c>
      <c r="R28" s="288">
        <v>3930</v>
      </c>
      <c r="S28" s="288">
        <v>0</v>
      </c>
      <c r="T28" s="288">
        <v>283201</v>
      </c>
      <c r="U28" s="288">
        <v>52658</v>
      </c>
      <c r="V28" s="288">
        <v>45327</v>
      </c>
      <c r="W28" s="288">
        <v>48297</v>
      </c>
      <c r="X28" s="288">
        <v>20640</v>
      </c>
      <c r="Y28" s="288">
        <v>74303</v>
      </c>
      <c r="Z28" s="288">
        <v>10307</v>
      </c>
      <c r="AA28" s="288">
        <v>18338</v>
      </c>
      <c r="AB28" s="288">
        <v>13331</v>
      </c>
    </row>
    <row r="29" spans="1:28" ht="15.75" customHeight="1">
      <c r="A29" s="283" t="s">
        <v>1411</v>
      </c>
      <c r="B29" s="288">
        <v>75200</v>
      </c>
      <c r="C29" s="288">
        <v>3880</v>
      </c>
      <c r="D29" s="288"/>
      <c r="E29" s="288"/>
      <c r="F29" s="288"/>
      <c r="G29" s="288"/>
      <c r="H29" s="288"/>
      <c r="I29" s="288"/>
      <c r="J29" s="288"/>
      <c r="K29" s="288"/>
      <c r="L29" s="288"/>
      <c r="M29" s="288"/>
      <c r="N29" s="288"/>
      <c r="O29" s="288"/>
      <c r="P29" s="288"/>
      <c r="Q29" s="288"/>
      <c r="R29" s="288">
        <v>3880</v>
      </c>
      <c r="S29" s="288"/>
      <c r="T29" s="288">
        <v>71320</v>
      </c>
      <c r="U29" s="288">
        <v>1665</v>
      </c>
      <c r="V29" s="288">
        <v>16174</v>
      </c>
      <c r="W29" s="288">
        <v>16590</v>
      </c>
      <c r="X29" s="288"/>
      <c r="Y29" s="288">
        <v>16633</v>
      </c>
      <c r="Z29" s="288"/>
      <c r="AA29" s="288">
        <v>12000</v>
      </c>
      <c r="AB29" s="288">
        <v>8258</v>
      </c>
    </row>
    <row r="30" spans="1:28" ht="15.75" customHeight="1">
      <c r="A30" s="283" t="s">
        <v>1412</v>
      </c>
      <c r="B30" s="288">
        <v>100</v>
      </c>
      <c r="C30" s="288">
        <v>84</v>
      </c>
      <c r="D30" s="288">
        <v>20</v>
      </c>
      <c r="E30" s="288">
        <v>16</v>
      </c>
      <c r="F30" s="288"/>
      <c r="G30" s="288">
        <v>6</v>
      </c>
      <c r="H30" s="288"/>
      <c r="I30" s="288">
        <v>2</v>
      </c>
      <c r="J30" s="288"/>
      <c r="K30" s="288">
        <v>15</v>
      </c>
      <c r="L30" s="288"/>
      <c r="M30" s="288"/>
      <c r="N30" s="288"/>
      <c r="O30" s="288"/>
      <c r="P30" s="288">
        <v>25</v>
      </c>
      <c r="Q30" s="288"/>
      <c r="R30" s="288"/>
      <c r="S30" s="288"/>
      <c r="T30" s="288">
        <v>16</v>
      </c>
      <c r="U30" s="288"/>
      <c r="V30" s="288">
        <v>12</v>
      </c>
      <c r="W30" s="288"/>
      <c r="X30" s="288"/>
      <c r="Y30" s="288">
        <v>4</v>
      </c>
      <c r="Z30" s="288"/>
      <c r="AA30" s="288"/>
      <c r="AB30" s="288"/>
    </row>
    <row r="31" spans="1:28" ht="15.75" customHeight="1">
      <c r="A31" s="283" t="s">
        <v>1394</v>
      </c>
      <c r="B31" s="288">
        <v>1514270</v>
      </c>
      <c r="C31" s="288">
        <v>1302405</v>
      </c>
      <c r="D31" s="288">
        <v>417023</v>
      </c>
      <c r="E31" s="288">
        <v>106841</v>
      </c>
      <c r="F31" s="288">
        <v>0</v>
      </c>
      <c r="G31" s="288">
        <v>211600</v>
      </c>
      <c r="H31" s="288">
        <v>21692</v>
      </c>
      <c r="I31" s="288">
        <v>57006</v>
      </c>
      <c r="J31" s="288">
        <v>50496</v>
      </c>
      <c r="K31" s="288">
        <v>23090</v>
      </c>
      <c r="L31" s="288">
        <v>49801</v>
      </c>
      <c r="M31" s="288">
        <v>169805</v>
      </c>
      <c r="N31" s="288">
        <v>25372</v>
      </c>
      <c r="O31" s="288">
        <v>69027</v>
      </c>
      <c r="P31" s="288">
        <v>100602</v>
      </c>
      <c r="Q31" s="288">
        <v>0</v>
      </c>
      <c r="R31" s="288">
        <v>50</v>
      </c>
      <c r="S31" s="288">
        <v>0</v>
      </c>
      <c r="T31" s="288">
        <v>211865</v>
      </c>
      <c r="U31" s="288">
        <v>50993</v>
      </c>
      <c r="V31" s="288">
        <v>29141</v>
      </c>
      <c r="W31" s="288">
        <v>31707</v>
      </c>
      <c r="X31" s="288">
        <v>20640</v>
      </c>
      <c r="Y31" s="288">
        <v>57666</v>
      </c>
      <c r="Z31" s="288">
        <v>10307</v>
      </c>
      <c r="AA31" s="288">
        <v>6338</v>
      </c>
      <c r="AB31" s="288">
        <v>5073</v>
      </c>
    </row>
    <row r="32" spans="1:28" ht="13.5">
      <c r="A32" s="283" t="s">
        <v>1413</v>
      </c>
      <c r="B32" s="288">
        <v>333931</v>
      </c>
      <c r="C32" s="288">
        <v>290251</v>
      </c>
      <c r="D32" s="288">
        <v>88000</v>
      </c>
      <c r="E32" s="288">
        <v>28500</v>
      </c>
      <c r="F32" s="288">
        <v>0</v>
      </c>
      <c r="G32" s="288">
        <v>14500</v>
      </c>
      <c r="H32" s="288">
        <v>100</v>
      </c>
      <c r="I32" s="288">
        <v>17000</v>
      </c>
      <c r="J32" s="288">
        <v>16000</v>
      </c>
      <c r="K32" s="288">
        <v>5000</v>
      </c>
      <c r="L32" s="288">
        <v>16500</v>
      </c>
      <c r="M32" s="288">
        <v>23000</v>
      </c>
      <c r="N32" s="288">
        <v>9200</v>
      </c>
      <c r="O32" s="288">
        <v>17000</v>
      </c>
      <c r="P32" s="288">
        <v>55451</v>
      </c>
      <c r="Q32" s="288">
        <v>0</v>
      </c>
      <c r="R32" s="288">
        <v>0</v>
      </c>
      <c r="S32" s="288">
        <v>0</v>
      </c>
      <c r="T32" s="288">
        <v>43680</v>
      </c>
      <c r="U32" s="288">
        <v>9380</v>
      </c>
      <c r="V32" s="288">
        <v>6500</v>
      </c>
      <c r="W32" s="288">
        <v>10000</v>
      </c>
      <c r="X32" s="288">
        <v>10000</v>
      </c>
      <c r="Y32" s="288">
        <v>5200</v>
      </c>
      <c r="Z32" s="288">
        <v>0</v>
      </c>
      <c r="AA32" s="310">
        <v>2600</v>
      </c>
      <c r="AB32" s="288">
        <v>0</v>
      </c>
    </row>
    <row r="33" spans="1:28" ht="13.5">
      <c r="A33" s="283" t="s">
        <v>1414</v>
      </c>
      <c r="B33" s="288">
        <v>200000</v>
      </c>
      <c r="C33" s="288">
        <v>132978</v>
      </c>
      <c r="D33" s="288">
        <v>49659</v>
      </c>
      <c r="E33" s="288">
        <v>21500</v>
      </c>
      <c r="F33" s="288"/>
      <c r="G33" s="288">
        <v>5381</v>
      </c>
      <c r="H33" s="288">
        <v>78</v>
      </c>
      <c r="I33" s="288">
        <v>8162</v>
      </c>
      <c r="J33" s="288">
        <v>8133</v>
      </c>
      <c r="K33" s="288">
        <v>4343</v>
      </c>
      <c r="L33" s="288">
        <v>13220</v>
      </c>
      <c r="M33" s="288">
        <v>3771</v>
      </c>
      <c r="N33" s="288">
        <v>6250</v>
      </c>
      <c r="O33" s="288">
        <v>4745</v>
      </c>
      <c r="P33" s="288">
        <v>7736</v>
      </c>
      <c r="Q33" s="288"/>
      <c r="R33" s="288"/>
      <c r="S33" s="288"/>
      <c r="T33" s="288">
        <v>67022</v>
      </c>
      <c r="U33" s="288">
        <v>6636</v>
      </c>
      <c r="V33" s="288">
        <v>4200</v>
      </c>
      <c r="W33" s="288">
        <v>7961</v>
      </c>
      <c r="X33" s="288">
        <v>8540</v>
      </c>
      <c r="Y33" s="288">
        <v>38277</v>
      </c>
      <c r="Z33" s="288">
        <v>738</v>
      </c>
      <c r="AA33" s="310">
        <v>670</v>
      </c>
      <c r="AB33" s="288"/>
    </row>
    <row r="34" spans="1:28" ht="13.5">
      <c r="A34" s="283" t="s">
        <v>1415</v>
      </c>
      <c r="B34" s="288">
        <v>518000</v>
      </c>
      <c r="C34" s="288">
        <v>535100</v>
      </c>
      <c r="D34" s="288">
        <v>121245</v>
      </c>
      <c r="E34" s="288">
        <v>22126</v>
      </c>
      <c r="F34" s="288"/>
      <c r="G34" s="288">
        <v>181493</v>
      </c>
      <c r="H34" s="288">
        <v>7</v>
      </c>
      <c r="I34" s="288">
        <v>19030</v>
      </c>
      <c r="J34" s="288">
        <v>12693</v>
      </c>
      <c r="K34" s="288">
        <v>6832</v>
      </c>
      <c r="L34" s="288">
        <v>7771</v>
      </c>
      <c r="M34" s="288">
        <v>133610</v>
      </c>
      <c r="N34" s="288">
        <v>582</v>
      </c>
      <c r="O34" s="288">
        <v>11870</v>
      </c>
      <c r="P34" s="288">
        <v>17841</v>
      </c>
      <c r="Q34" s="288"/>
      <c r="R34" s="288"/>
      <c r="S34" s="288"/>
      <c r="T34" s="288">
        <v>-17100</v>
      </c>
      <c r="U34" s="288">
        <v>3900</v>
      </c>
      <c r="V34" s="288">
        <v>500</v>
      </c>
      <c r="W34" s="288">
        <v>500</v>
      </c>
      <c r="X34" s="288"/>
      <c r="Y34" s="288">
        <v>-22000</v>
      </c>
      <c r="Z34" s="288"/>
      <c r="AA34" s="310"/>
      <c r="AB34" s="288"/>
    </row>
    <row r="35" spans="1:28" ht="13.5">
      <c r="A35" s="283" t="s">
        <v>1416</v>
      </c>
      <c r="B35" s="288">
        <v>89938</v>
      </c>
      <c r="C35" s="288">
        <v>71950</v>
      </c>
      <c r="D35" s="288">
        <v>23000</v>
      </c>
      <c r="E35" s="288">
        <v>9000</v>
      </c>
      <c r="F35" s="288"/>
      <c r="G35" s="288">
        <v>1500</v>
      </c>
      <c r="H35" s="288">
        <v>9650</v>
      </c>
      <c r="I35" s="288">
        <v>2000</v>
      </c>
      <c r="J35" s="288">
        <v>5000</v>
      </c>
      <c r="K35" s="288">
        <v>1200</v>
      </c>
      <c r="L35" s="288">
        <v>4800</v>
      </c>
      <c r="M35" s="288">
        <v>800</v>
      </c>
      <c r="N35" s="288">
        <v>1400</v>
      </c>
      <c r="O35" s="288">
        <v>12000</v>
      </c>
      <c r="P35" s="288">
        <v>1600</v>
      </c>
      <c r="Q35" s="288"/>
      <c r="R35" s="288"/>
      <c r="S35" s="288"/>
      <c r="T35" s="288">
        <v>17988</v>
      </c>
      <c r="U35" s="288">
        <v>7550</v>
      </c>
      <c r="V35" s="288">
        <v>1839</v>
      </c>
      <c r="W35" s="288">
        <v>3951</v>
      </c>
      <c r="X35" s="288">
        <v>1500</v>
      </c>
      <c r="Y35" s="288">
        <v>2148</v>
      </c>
      <c r="Z35" s="288"/>
      <c r="AA35" s="310">
        <v>1000</v>
      </c>
      <c r="AB35" s="288"/>
    </row>
    <row r="36" spans="1:28" ht="13.5">
      <c r="A36" s="283" t="s">
        <v>1417</v>
      </c>
      <c r="B36" s="288">
        <v>59110</v>
      </c>
      <c r="C36" s="288">
        <v>41377</v>
      </c>
      <c r="D36" s="288">
        <v>14626</v>
      </c>
      <c r="E36" s="288">
        <v>5363</v>
      </c>
      <c r="F36" s="288"/>
      <c r="G36" s="288">
        <v>965</v>
      </c>
      <c r="H36" s="288">
        <v>4400</v>
      </c>
      <c r="I36" s="288">
        <v>2874</v>
      </c>
      <c r="J36" s="288">
        <v>1004</v>
      </c>
      <c r="K36" s="288">
        <v>1717</v>
      </c>
      <c r="L36" s="288">
        <v>1390</v>
      </c>
      <c r="M36" s="288">
        <v>1984</v>
      </c>
      <c r="N36" s="288">
        <v>990</v>
      </c>
      <c r="O36" s="288">
        <v>2592</v>
      </c>
      <c r="P36" s="288">
        <v>3472</v>
      </c>
      <c r="Q36" s="288"/>
      <c r="R36" s="288"/>
      <c r="S36" s="288"/>
      <c r="T36" s="288">
        <v>17733</v>
      </c>
      <c r="U36" s="288">
        <v>1364</v>
      </c>
      <c r="V36" s="288">
        <v>5612</v>
      </c>
      <c r="W36" s="288">
        <v>1860</v>
      </c>
      <c r="X36" s="288">
        <v>600</v>
      </c>
      <c r="Y36" s="288">
        <v>7111</v>
      </c>
      <c r="Z36" s="288">
        <v>826</v>
      </c>
      <c r="AA36" s="310">
        <v>360</v>
      </c>
      <c r="AB36" s="288"/>
    </row>
    <row r="37" spans="1:28" ht="13.5">
      <c r="A37" s="283" t="s">
        <v>1418</v>
      </c>
      <c r="B37" s="288">
        <v>62800</v>
      </c>
      <c r="C37" s="288">
        <v>45216</v>
      </c>
      <c r="D37" s="288">
        <v>23664</v>
      </c>
      <c r="E37" s="288">
        <v>2200</v>
      </c>
      <c r="F37" s="288"/>
      <c r="G37" s="288">
        <v>1350</v>
      </c>
      <c r="H37" s="288">
        <v>3085</v>
      </c>
      <c r="I37" s="288">
        <v>1245</v>
      </c>
      <c r="J37" s="288">
        <v>1590</v>
      </c>
      <c r="K37" s="288">
        <v>600</v>
      </c>
      <c r="L37" s="288">
        <v>1362</v>
      </c>
      <c r="M37" s="288">
        <v>890</v>
      </c>
      <c r="N37" s="288">
        <v>1710</v>
      </c>
      <c r="O37" s="288">
        <v>3340</v>
      </c>
      <c r="P37" s="288">
        <v>4180</v>
      </c>
      <c r="Q37" s="288"/>
      <c r="R37" s="288"/>
      <c r="S37" s="288"/>
      <c r="T37" s="288">
        <v>17584</v>
      </c>
      <c r="U37" s="288">
        <v>6066</v>
      </c>
      <c r="V37" s="288">
        <v>5322</v>
      </c>
      <c r="W37" s="288">
        <v>1138</v>
      </c>
      <c r="X37" s="288"/>
      <c r="Y37" s="288">
        <v>3946</v>
      </c>
      <c r="Z37" s="288">
        <v>723</v>
      </c>
      <c r="AA37" s="310">
        <v>78</v>
      </c>
      <c r="AB37" s="288">
        <v>311</v>
      </c>
    </row>
    <row r="38" spans="1:28" ht="13.5">
      <c r="A38" s="289" t="s">
        <v>1419</v>
      </c>
      <c r="B38" s="288">
        <v>53000</v>
      </c>
      <c r="C38" s="288">
        <v>37100</v>
      </c>
      <c r="D38" s="288">
        <v>17730</v>
      </c>
      <c r="E38" s="288">
        <v>4000</v>
      </c>
      <c r="F38" s="288"/>
      <c r="G38" s="288">
        <v>600</v>
      </c>
      <c r="H38" s="288">
        <v>2500</v>
      </c>
      <c r="I38" s="288">
        <v>850</v>
      </c>
      <c r="J38" s="288">
        <v>600</v>
      </c>
      <c r="K38" s="288">
        <v>500</v>
      </c>
      <c r="L38" s="288">
        <v>400</v>
      </c>
      <c r="M38" s="288">
        <v>400</v>
      </c>
      <c r="N38" s="288">
        <v>600</v>
      </c>
      <c r="O38" s="288">
        <v>7120</v>
      </c>
      <c r="P38" s="288">
        <v>1800</v>
      </c>
      <c r="Q38" s="288"/>
      <c r="R38" s="288"/>
      <c r="S38" s="288"/>
      <c r="T38" s="288">
        <v>15900</v>
      </c>
      <c r="U38" s="288">
        <v>6221</v>
      </c>
      <c r="V38" s="288">
        <v>1200</v>
      </c>
      <c r="W38" s="288">
        <v>350</v>
      </c>
      <c r="X38" s="288"/>
      <c r="Y38" s="288">
        <v>829</v>
      </c>
      <c r="Z38" s="288">
        <v>7000</v>
      </c>
      <c r="AA38" s="310">
        <v>300</v>
      </c>
      <c r="AB38" s="288"/>
    </row>
    <row r="39" spans="1:28" ht="13.5">
      <c r="A39" s="289" t="s">
        <v>1420</v>
      </c>
      <c r="B39" s="288">
        <v>37100</v>
      </c>
      <c r="C39" s="288">
        <v>26948</v>
      </c>
      <c r="D39" s="288">
        <v>13000</v>
      </c>
      <c r="E39" s="288">
        <v>2352</v>
      </c>
      <c r="F39" s="288"/>
      <c r="G39" s="288">
        <v>751</v>
      </c>
      <c r="H39" s="288">
        <v>129</v>
      </c>
      <c r="I39" s="288">
        <v>907</v>
      </c>
      <c r="J39" s="288">
        <v>777</v>
      </c>
      <c r="K39" s="288">
        <v>619</v>
      </c>
      <c r="L39" s="288">
        <v>598</v>
      </c>
      <c r="M39" s="288">
        <v>1260</v>
      </c>
      <c r="N39" s="288">
        <v>1143</v>
      </c>
      <c r="O39" s="288">
        <v>3110</v>
      </c>
      <c r="P39" s="288">
        <v>2302</v>
      </c>
      <c r="Q39" s="288">
        <v>0</v>
      </c>
      <c r="R39" s="288">
        <v>0</v>
      </c>
      <c r="S39" s="288">
        <v>0</v>
      </c>
      <c r="T39" s="288">
        <v>10152</v>
      </c>
      <c r="U39" s="288">
        <v>1243</v>
      </c>
      <c r="V39" s="288">
        <v>1897</v>
      </c>
      <c r="W39" s="288">
        <v>2099</v>
      </c>
      <c r="X39" s="288"/>
      <c r="Y39" s="288">
        <v>3459</v>
      </c>
      <c r="Z39" s="288"/>
      <c r="AA39" s="310">
        <v>300</v>
      </c>
      <c r="AB39" s="288">
        <v>1154</v>
      </c>
    </row>
    <row r="40" spans="1:28" ht="13.5">
      <c r="A40" s="289" t="s">
        <v>1421</v>
      </c>
      <c r="B40" s="288">
        <v>92111</v>
      </c>
      <c r="C40" s="288">
        <v>76024</v>
      </c>
      <c r="D40" s="288">
        <v>42733</v>
      </c>
      <c r="E40" s="288">
        <v>8000</v>
      </c>
      <c r="F40" s="288"/>
      <c r="G40" s="288">
        <v>3500</v>
      </c>
      <c r="H40" s="288">
        <v>1000</v>
      </c>
      <c r="I40" s="288">
        <v>3600</v>
      </c>
      <c r="J40" s="288">
        <v>3600</v>
      </c>
      <c r="K40" s="288">
        <v>1600</v>
      </c>
      <c r="L40" s="288">
        <v>2841</v>
      </c>
      <c r="M40" s="288">
        <v>3200</v>
      </c>
      <c r="N40" s="288">
        <v>2000</v>
      </c>
      <c r="O40" s="288">
        <v>250</v>
      </c>
      <c r="P40" s="288">
        <v>3700</v>
      </c>
      <c r="Q40" s="288">
        <v>0</v>
      </c>
      <c r="R40" s="288">
        <v>0</v>
      </c>
      <c r="S40" s="288">
        <v>0</v>
      </c>
      <c r="T40" s="288">
        <v>16087</v>
      </c>
      <c r="U40" s="288">
        <v>5731</v>
      </c>
      <c r="V40" s="288">
        <v>638</v>
      </c>
      <c r="W40" s="288">
        <v>2093</v>
      </c>
      <c r="X40" s="288">
        <v>0</v>
      </c>
      <c r="Y40" s="288">
        <v>4707</v>
      </c>
      <c r="Z40" s="288">
        <v>20</v>
      </c>
      <c r="AA40" s="310">
        <v>350</v>
      </c>
      <c r="AB40" s="288">
        <v>2548</v>
      </c>
    </row>
    <row r="41" spans="1:28" ht="13.5">
      <c r="A41" s="289" t="s">
        <v>1422</v>
      </c>
      <c r="B41" s="288">
        <v>37400</v>
      </c>
      <c r="C41" s="288">
        <v>23845</v>
      </c>
      <c r="D41" s="288">
        <v>10720</v>
      </c>
      <c r="E41" s="288">
        <v>2130</v>
      </c>
      <c r="F41" s="288"/>
      <c r="G41" s="288">
        <v>760</v>
      </c>
      <c r="H41" s="288">
        <v>593</v>
      </c>
      <c r="I41" s="288">
        <v>888</v>
      </c>
      <c r="J41" s="288">
        <v>699</v>
      </c>
      <c r="K41" s="288">
        <v>429</v>
      </c>
      <c r="L41" s="288">
        <v>669</v>
      </c>
      <c r="M41" s="288">
        <v>540</v>
      </c>
      <c r="N41" s="288">
        <v>897</v>
      </c>
      <c r="O41" s="288">
        <v>4000</v>
      </c>
      <c r="P41" s="288">
        <v>1520</v>
      </c>
      <c r="Q41" s="288"/>
      <c r="R41" s="288"/>
      <c r="S41" s="288"/>
      <c r="T41" s="288">
        <v>13555</v>
      </c>
      <c r="U41" s="288">
        <v>1000</v>
      </c>
      <c r="V41" s="288">
        <v>320</v>
      </c>
      <c r="W41" s="288">
        <v>540</v>
      </c>
      <c r="X41" s="288"/>
      <c r="Y41" s="288">
        <v>9175</v>
      </c>
      <c r="Z41" s="288">
        <v>1000</v>
      </c>
      <c r="AA41" s="310">
        <v>460</v>
      </c>
      <c r="AB41" s="288">
        <v>1060</v>
      </c>
    </row>
    <row r="42" spans="1:28" ht="13.5">
      <c r="A42" s="289" t="s">
        <v>1423</v>
      </c>
      <c r="B42" s="288">
        <v>30880</v>
      </c>
      <c r="C42" s="288">
        <v>21616</v>
      </c>
      <c r="D42" s="288">
        <v>12646</v>
      </c>
      <c r="E42" s="288">
        <v>1670</v>
      </c>
      <c r="F42" s="288"/>
      <c r="G42" s="288">
        <v>800</v>
      </c>
      <c r="H42" s="288">
        <v>150</v>
      </c>
      <c r="I42" s="288">
        <v>450</v>
      </c>
      <c r="J42" s="288">
        <v>400</v>
      </c>
      <c r="K42" s="288">
        <v>250</v>
      </c>
      <c r="L42" s="288">
        <v>250</v>
      </c>
      <c r="M42" s="288">
        <v>350</v>
      </c>
      <c r="N42" s="288">
        <v>600</v>
      </c>
      <c r="O42" s="288">
        <v>3000</v>
      </c>
      <c r="P42" s="288">
        <v>1000</v>
      </c>
      <c r="Q42" s="288"/>
      <c r="R42" s="288">
        <v>50</v>
      </c>
      <c r="S42" s="288"/>
      <c r="T42" s="288">
        <v>9264</v>
      </c>
      <c r="U42" s="288">
        <v>1902</v>
      </c>
      <c r="V42" s="288">
        <v>1113</v>
      </c>
      <c r="W42" s="288">
        <v>1215</v>
      </c>
      <c r="X42" s="288"/>
      <c r="Y42" s="288">
        <v>4814</v>
      </c>
      <c r="Z42" s="288"/>
      <c r="AA42" s="310">
        <v>220</v>
      </c>
      <c r="AB42" s="288"/>
    </row>
    <row r="43" spans="1:28" ht="13.5">
      <c r="A43" s="256" t="s">
        <v>1424</v>
      </c>
      <c r="B43" s="290">
        <v>433877</v>
      </c>
      <c r="C43" s="290">
        <v>296529</v>
      </c>
      <c r="D43" s="290">
        <v>138738</v>
      </c>
      <c r="E43" s="290">
        <v>25851</v>
      </c>
      <c r="F43" s="290">
        <v>0</v>
      </c>
      <c r="G43" s="290">
        <v>11539</v>
      </c>
      <c r="H43" s="290">
        <v>25521</v>
      </c>
      <c r="I43" s="290">
        <v>14141</v>
      </c>
      <c r="J43" s="290">
        <v>11179</v>
      </c>
      <c r="K43" s="290">
        <v>5309</v>
      </c>
      <c r="L43" s="290">
        <v>20028</v>
      </c>
      <c r="M43" s="290">
        <v>10022</v>
      </c>
      <c r="N43" s="290">
        <v>7655</v>
      </c>
      <c r="O43" s="290">
        <v>12116</v>
      </c>
      <c r="P43" s="290">
        <v>13630</v>
      </c>
      <c r="Q43" s="290">
        <v>0</v>
      </c>
      <c r="R43" s="290">
        <v>800</v>
      </c>
      <c r="S43" s="290">
        <v>0</v>
      </c>
      <c r="T43" s="290">
        <v>137348</v>
      </c>
      <c r="U43" s="290">
        <v>15616</v>
      </c>
      <c r="V43" s="290">
        <v>11330</v>
      </c>
      <c r="W43" s="290">
        <v>14132</v>
      </c>
      <c r="X43" s="290">
        <v>38000</v>
      </c>
      <c r="Y43" s="290">
        <v>49275</v>
      </c>
      <c r="Z43" s="290">
        <v>300</v>
      </c>
      <c r="AA43" s="290">
        <v>7190</v>
      </c>
      <c r="AB43" s="290">
        <v>1505</v>
      </c>
    </row>
    <row r="44" spans="1:28" ht="13.5">
      <c r="A44" s="222" t="s">
        <v>1391</v>
      </c>
      <c r="B44" s="291">
        <v>20305</v>
      </c>
      <c r="C44" s="291">
        <v>800</v>
      </c>
      <c r="D44" s="291">
        <v>0</v>
      </c>
      <c r="E44" s="291">
        <v>0</v>
      </c>
      <c r="F44" s="291">
        <v>0</v>
      </c>
      <c r="G44" s="291">
        <v>0</v>
      </c>
      <c r="H44" s="291">
        <v>0</v>
      </c>
      <c r="I44" s="291">
        <v>0</v>
      </c>
      <c r="J44" s="291">
        <v>0</v>
      </c>
      <c r="K44" s="291">
        <v>0</v>
      </c>
      <c r="L44" s="291">
        <v>0</v>
      </c>
      <c r="M44" s="291">
        <v>0</v>
      </c>
      <c r="N44" s="291">
        <v>0</v>
      </c>
      <c r="O44" s="291">
        <v>0</v>
      </c>
      <c r="P44" s="291">
        <v>0</v>
      </c>
      <c r="Q44" s="291">
        <v>0</v>
      </c>
      <c r="R44" s="291">
        <v>800</v>
      </c>
      <c r="S44" s="291">
        <v>0</v>
      </c>
      <c r="T44" s="291">
        <v>19505</v>
      </c>
      <c r="U44" s="291">
        <v>2600</v>
      </c>
      <c r="V44" s="291">
        <v>2200</v>
      </c>
      <c r="W44" s="291">
        <v>3000</v>
      </c>
      <c r="X44" s="291">
        <v>0</v>
      </c>
      <c r="Y44" s="291">
        <v>6200</v>
      </c>
      <c r="Z44" s="291">
        <v>0</v>
      </c>
      <c r="AA44" s="291">
        <v>5000</v>
      </c>
      <c r="AB44" s="291">
        <v>505</v>
      </c>
    </row>
    <row r="45" spans="1:28" ht="13.5">
      <c r="A45" s="283" t="s">
        <v>1394</v>
      </c>
      <c r="B45" s="290">
        <v>409972</v>
      </c>
      <c r="C45" s="290">
        <v>292309</v>
      </c>
      <c r="D45" s="290">
        <v>136838</v>
      </c>
      <c r="E45" s="290">
        <v>24651</v>
      </c>
      <c r="F45" s="290">
        <v>0</v>
      </c>
      <c r="G45" s="290">
        <v>11509</v>
      </c>
      <c r="H45" s="290">
        <v>25521</v>
      </c>
      <c r="I45" s="290">
        <v>13901</v>
      </c>
      <c r="J45" s="290">
        <v>11179</v>
      </c>
      <c r="K45" s="290">
        <v>5309</v>
      </c>
      <c r="L45" s="290">
        <v>20028</v>
      </c>
      <c r="M45" s="290">
        <v>9972</v>
      </c>
      <c r="N45" s="290">
        <v>7655</v>
      </c>
      <c r="O45" s="290">
        <v>12116</v>
      </c>
      <c r="P45" s="290">
        <v>13630</v>
      </c>
      <c r="Q45" s="290">
        <v>0</v>
      </c>
      <c r="R45" s="290">
        <v>0</v>
      </c>
      <c r="S45" s="290">
        <v>0</v>
      </c>
      <c r="T45" s="290">
        <v>117663</v>
      </c>
      <c r="U45" s="290">
        <v>12856</v>
      </c>
      <c r="V45" s="290">
        <v>9130</v>
      </c>
      <c r="W45" s="290">
        <v>11132</v>
      </c>
      <c r="X45" s="290">
        <v>38000</v>
      </c>
      <c r="Y45" s="290">
        <v>43055</v>
      </c>
      <c r="Z45" s="290">
        <v>300</v>
      </c>
      <c r="AA45" s="290">
        <v>2190</v>
      </c>
      <c r="AB45" s="290">
        <v>1000</v>
      </c>
    </row>
    <row r="46" spans="1:28" ht="13.5">
      <c r="A46" s="222" t="s">
        <v>1425</v>
      </c>
      <c r="B46" s="292">
        <v>44000</v>
      </c>
      <c r="C46" s="292">
        <v>36000</v>
      </c>
      <c r="D46" s="293">
        <v>14000</v>
      </c>
      <c r="E46" s="293">
        <v>4000</v>
      </c>
      <c r="F46" s="292"/>
      <c r="G46" s="293">
        <v>3200</v>
      </c>
      <c r="H46" s="293">
        <v>80</v>
      </c>
      <c r="I46" s="293">
        <v>1000</v>
      </c>
      <c r="J46" s="293">
        <v>3000</v>
      </c>
      <c r="K46" s="293">
        <v>1200</v>
      </c>
      <c r="L46" s="293">
        <v>1200</v>
      </c>
      <c r="M46" s="293">
        <v>3500</v>
      </c>
      <c r="N46" s="293">
        <v>1600</v>
      </c>
      <c r="O46" s="293">
        <v>200</v>
      </c>
      <c r="P46" s="293">
        <v>3020</v>
      </c>
      <c r="Q46" s="292"/>
      <c r="R46" s="292"/>
      <c r="S46" s="292"/>
      <c r="T46" s="292">
        <v>8000</v>
      </c>
      <c r="U46" s="293">
        <v>1500</v>
      </c>
      <c r="V46" s="293">
        <v>1200</v>
      </c>
      <c r="W46" s="293">
        <v>1900</v>
      </c>
      <c r="X46" s="292"/>
      <c r="Y46" s="293">
        <v>3000</v>
      </c>
      <c r="Z46" s="293">
        <v>100</v>
      </c>
      <c r="AA46" s="293">
        <v>300</v>
      </c>
      <c r="AB46" s="292"/>
    </row>
    <row r="47" spans="1:28" ht="13.5">
      <c r="A47" s="222" t="s">
        <v>1426</v>
      </c>
      <c r="B47" s="291">
        <v>31816</v>
      </c>
      <c r="C47" s="291">
        <v>25186</v>
      </c>
      <c r="D47" s="294">
        <v>10636</v>
      </c>
      <c r="E47" s="294">
        <v>2800</v>
      </c>
      <c r="F47" s="291"/>
      <c r="G47" s="294">
        <v>1100</v>
      </c>
      <c r="H47" s="294">
        <v>50</v>
      </c>
      <c r="I47" s="294">
        <v>1000</v>
      </c>
      <c r="J47" s="294">
        <v>900</v>
      </c>
      <c r="K47" s="294">
        <v>600</v>
      </c>
      <c r="L47" s="294">
        <v>1300</v>
      </c>
      <c r="M47" s="294">
        <v>2000</v>
      </c>
      <c r="N47" s="294">
        <v>1000</v>
      </c>
      <c r="O47" s="294">
        <v>1400</v>
      </c>
      <c r="P47" s="294">
        <v>2400</v>
      </c>
      <c r="Q47" s="291"/>
      <c r="R47" s="291"/>
      <c r="S47" s="291"/>
      <c r="T47" s="291">
        <v>6630</v>
      </c>
      <c r="U47" s="294">
        <v>1000</v>
      </c>
      <c r="V47" s="294">
        <v>1000</v>
      </c>
      <c r="W47" s="297">
        <v>1930</v>
      </c>
      <c r="X47" s="291"/>
      <c r="Y47" s="291">
        <v>2500</v>
      </c>
      <c r="Z47" s="291"/>
      <c r="AA47" s="294">
        <v>200</v>
      </c>
      <c r="AB47" s="291"/>
    </row>
    <row r="48" spans="1:28" ht="13.5">
      <c r="A48" s="258" t="s">
        <v>1427</v>
      </c>
      <c r="B48" s="290">
        <v>107640</v>
      </c>
      <c r="C48" s="290">
        <v>74140</v>
      </c>
      <c r="D48" s="290">
        <v>36540</v>
      </c>
      <c r="E48" s="290">
        <v>8000</v>
      </c>
      <c r="F48" s="290">
        <v>0</v>
      </c>
      <c r="G48" s="290">
        <v>3000</v>
      </c>
      <c r="H48" s="290">
        <v>3500</v>
      </c>
      <c r="I48" s="290">
        <v>3300</v>
      </c>
      <c r="J48" s="290">
        <v>2800</v>
      </c>
      <c r="K48" s="290">
        <v>1500</v>
      </c>
      <c r="L48" s="290">
        <v>5000</v>
      </c>
      <c r="M48" s="290">
        <v>2000</v>
      </c>
      <c r="N48" s="290">
        <v>2000</v>
      </c>
      <c r="O48" s="290">
        <v>2500</v>
      </c>
      <c r="P48" s="290">
        <v>4000</v>
      </c>
      <c r="Q48" s="290"/>
      <c r="R48" s="290"/>
      <c r="S48" s="290"/>
      <c r="T48" s="290">
        <v>33500</v>
      </c>
      <c r="U48" s="290">
        <v>2627</v>
      </c>
      <c r="V48" s="290">
        <v>2475</v>
      </c>
      <c r="W48" s="290">
        <v>2280</v>
      </c>
      <c r="X48" s="290">
        <v>0</v>
      </c>
      <c r="Y48" s="290">
        <v>25218</v>
      </c>
      <c r="Z48" s="290"/>
      <c r="AA48" s="290">
        <v>900</v>
      </c>
      <c r="AB48" s="290"/>
    </row>
    <row r="49" spans="1:28" ht="13.5">
      <c r="A49" s="222" t="s">
        <v>1428</v>
      </c>
      <c r="B49" s="295">
        <v>91820</v>
      </c>
      <c r="C49" s="295">
        <v>40000</v>
      </c>
      <c r="D49" s="295">
        <v>18000</v>
      </c>
      <c r="E49" s="295">
        <v>4500</v>
      </c>
      <c r="F49" s="295"/>
      <c r="G49" s="295">
        <v>1700</v>
      </c>
      <c r="H49" s="295">
        <v>1000</v>
      </c>
      <c r="I49" s="295">
        <v>3200</v>
      </c>
      <c r="J49" s="295">
        <v>2000</v>
      </c>
      <c r="K49" s="295">
        <v>1300</v>
      </c>
      <c r="L49" s="295">
        <v>1800</v>
      </c>
      <c r="M49" s="295">
        <v>900</v>
      </c>
      <c r="N49" s="295">
        <v>1700</v>
      </c>
      <c r="O49" s="295">
        <v>900</v>
      </c>
      <c r="P49" s="295">
        <v>3000</v>
      </c>
      <c r="Q49" s="295"/>
      <c r="R49" s="295"/>
      <c r="S49" s="295"/>
      <c r="T49" s="295">
        <v>51820</v>
      </c>
      <c r="U49" s="295">
        <v>2500</v>
      </c>
      <c r="V49" s="295">
        <v>1600</v>
      </c>
      <c r="W49" s="295">
        <v>2000</v>
      </c>
      <c r="X49" s="295">
        <v>37000</v>
      </c>
      <c r="Y49" s="295">
        <v>7500</v>
      </c>
      <c r="Z49" s="295"/>
      <c r="AA49" s="311">
        <v>220</v>
      </c>
      <c r="AB49" s="295">
        <v>1000</v>
      </c>
    </row>
    <row r="50" spans="1:28" ht="13.5">
      <c r="A50" s="258" t="s">
        <v>1429</v>
      </c>
      <c r="B50" s="291">
        <v>19003</v>
      </c>
      <c r="C50" s="291">
        <v>15593</v>
      </c>
      <c r="D50" s="296">
        <v>6200</v>
      </c>
      <c r="E50" s="296">
        <v>2433</v>
      </c>
      <c r="F50" s="296"/>
      <c r="G50" s="296">
        <v>490</v>
      </c>
      <c r="H50" s="296">
        <v>2857</v>
      </c>
      <c r="I50" s="296">
        <v>690</v>
      </c>
      <c r="J50" s="296">
        <v>740</v>
      </c>
      <c r="K50" s="296">
        <v>234</v>
      </c>
      <c r="L50" s="296">
        <v>560</v>
      </c>
      <c r="M50" s="296">
        <v>612</v>
      </c>
      <c r="N50" s="296">
        <v>340</v>
      </c>
      <c r="O50" s="296">
        <v>10</v>
      </c>
      <c r="P50" s="296">
        <v>427</v>
      </c>
      <c r="Q50" s="296"/>
      <c r="R50" s="296"/>
      <c r="S50" s="296"/>
      <c r="T50" s="291">
        <v>3410</v>
      </c>
      <c r="U50" s="296">
        <v>993</v>
      </c>
      <c r="V50" s="296">
        <v>592</v>
      </c>
      <c r="W50" s="296">
        <v>984</v>
      </c>
      <c r="X50" s="296"/>
      <c r="Y50" s="296">
        <v>741</v>
      </c>
      <c r="Z50" s="296"/>
      <c r="AA50" s="312">
        <v>100</v>
      </c>
      <c r="AB50" s="296"/>
    </row>
    <row r="51" spans="1:28" ht="13.5">
      <c r="A51" s="258" t="s">
        <v>1430</v>
      </c>
      <c r="B51" s="297">
        <v>10693</v>
      </c>
      <c r="C51" s="297">
        <v>6390</v>
      </c>
      <c r="D51" s="297">
        <v>2202</v>
      </c>
      <c r="E51" s="297">
        <v>818</v>
      </c>
      <c r="F51" s="297"/>
      <c r="G51" s="297">
        <v>319</v>
      </c>
      <c r="H51" s="297">
        <v>34</v>
      </c>
      <c r="I51" s="297">
        <v>211</v>
      </c>
      <c r="J51" s="297">
        <v>239</v>
      </c>
      <c r="K51" s="297">
        <v>125</v>
      </c>
      <c r="L51" s="297">
        <v>168</v>
      </c>
      <c r="M51" s="297">
        <v>180</v>
      </c>
      <c r="N51" s="297">
        <v>515</v>
      </c>
      <c r="O51" s="297">
        <v>1106</v>
      </c>
      <c r="P51" s="297">
        <v>473</v>
      </c>
      <c r="Q51" s="297"/>
      <c r="R51" s="297"/>
      <c r="S51" s="297"/>
      <c r="T51" s="297">
        <v>4303</v>
      </c>
      <c r="U51" s="297">
        <v>236</v>
      </c>
      <c r="V51" s="297">
        <v>1263</v>
      </c>
      <c r="W51" s="297">
        <v>638</v>
      </c>
      <c r="X51" s="297"/>
      <c r="Y51" s="297">
        <v>2096</v>
      </c>
      <c r="Z51" s="297"/>
      <c r="AA51" s="313">
        <v>70</v>
      </c>
      <c r="AB51" s="297"/>
    </row>
    <row r="52" spans="1:28" ht="13.5">
      <c r="A52" s="258" t="s">
        <v>1431</v>
      </c>
      <c r="B52" s="291">
        <v>105000</v>
      </c>
      <c r="C52" s="291">
        <v>95000</v>
      </c>
      <c r="D52" s="291">
        <v>49260</v>
      </c>
      <c r="E52" s="291">
        <v>2100</v>
      </c>
      <c r="F52" s="291"/>
      <c r="G52" s="291">
        <v>1700</v>
      </c>
      <c r="H52" s="291">
        <v>18000</v>
      </c>
      <c r="I52" s="291">
        <v>4500</v>
      </c>
      <c r="J52" s="291">
        <v>1500</v>
      </c>
      <c r="K52" s="291">
        <v>350</v>
      </c>
      <c r="L52" s="291">
        <v>10000</v>
      </c>
      <c r="M52" s="291">
        <v>780</v>
      </c>
      <c r="N52" s="291">
        <v>500</v>
      </c>
      <c r="O52" s="291">
        <v>6000</v>
      </c>
      <c r="P52" s="291">
        <v>310</v>
      </c>
      <c r="Q52" s="291"/>
      <c r="R52" s="291"/>
      <c r="S52" s="291"/>
      <c r="T52" s="291">
        <v>10000</v>
      </c>
      <c r="U52" s="291">
        <v>4000</v>
      </c>
      <c r="V52" s="291">
        <v>1000</v>
      </c>
      <c r="W52" s="291">
        <v>1400</v>
      </c>
      <c r="X52" s="291">
        <v>1000</v>
      </c>
      <c r="Y52" s="291">
        <v>2000</v>
      </c>
      <c r="Z52" s="291">
        <v>200</v>
      </c>
      <c r="AA52" s="314">
        <v>400</v>
      </c>
      <c r="AB52" s="291"/>
    </row>
    <row r="53" spans="1:28" ht="13.5">
      <c r="A53" s="281" t="s">
        <v>1432</v>
      </c>
      <c r="B53" s="298">
        <f>C53+T53</f>
        <v>387473</v>
      </c>
      <c r="C53" s="298">
        <f>SUM(D53:S53)</f>
        <v>280498</v>
      </c>
      <c r="D53" s="298">
        <f>D54+D55</f>
        <v>124372</v>
      </c>
      <c r="E53" s="298">
        <f aca="true" t="shared" si="9" ref="E53:S53">E54+E55</f>
        <v>47229</v>
      </c>
      <c r="F53" s="298">
        <f t="shared" si="9"/>
        <v>0</v>
      </c>
      <c r="G53" s="298">
        <f t="shared" si="9"/>
        <v>9428</v>
      </c>
      <c r="H53" s="298">
        <f t="shared" si="9"/>
        <v>45025</v>
      </c>
      <c r="I53" s="298">
        <f t="shared" si="9"/>
        <v>10009</v>
      </c>
      <c r="J53" s="298">
        <f t="shared" si="9"/>
        <v>7019</v>
      </c>
      <c r="K53" s="298">
        <f t="shared" si="9"/>
        <v>3810</v>
      </c>
      <c r="L53" s="298">
        <f t="shared" si="9"/>
        <v>5006</v>
      </c>
      <c r="M53" s="298">
        <f t="shared" si="9"/>
        <v>6698</v>
      </c>
      <c r="N53" s="298">
        <f t="shared" si="9"/>
        <v>4995</v>
      </c>
      <c r="O53" s="298">
        <f t="shared" si="9"/>
        <v>8120</v>
      </c>
      <c r="P53" s="298">
        <f t="shared" si="9"/>
        <v>7987</v>
      </c>
      <c r="Q53" s="298">
        <f t="shared" si="9"/>
        <v>0</v>
      </c>
      <c r="R53" s="298">
        <f t="shared" si="9"/>
        <v>800</v>
      </c>
      <c r="S53" s="298">
        <f t="shared" si="9"/>
        <v>0</v>
      </c>
      <c r="T53" s="299">
        <f aca="true" t="shared" si="10" ref="T53:T62">SUM(U53:AB53)</f>
        <v>106975</v>
      </c>
      <c r="U53" s="298">
        <f>U54+U55</f>
        <v>17632</v>
      </c>
      <c r="V53" s="298">
        <f aca="true" t="shared" si="11" ref="V53:AB53">V54+V55</f>
        <v>10187</v>
      </c>
      <c r="W53" s="298">
        <f t="shared" si="11"/>
        <v>11281</v>
      </c>
      <c r="X53" s="298">
        <f t="shared" si="11"/>
        <v>25</v>
      </c>
      <c r="Y53" s="298">
        <f t="shared" si="11"/>
        <v>50429</v>
      </c>
      <c r="Z53" s="298">
        <f t="shared" si="11"/>
        <v>8037</v>
      </c>
      <c r="AA53" s="298">
        <f t="shared" si="11"/>
        <v>6040</v>
      </c>
      <c r="AB53" s="298">
        <f t="shared" si="11"/>
        <v>3344</v>
      </c>
    </row>
    <row r="54" spans="1:28" ht="13.5">
      <c r="A54" s="283" t="s">
        <v>1433</v>
      </c>
      <c r="B54" s="298">
        <f aca="true" t="shared" si="12" ref="B54:B62">C54+T54</f>
        <v>41783</v>
      </c>
      <c r="C54" s="298">
        <f aca="true" t="shared" si="13" ref="C54:C68">SUM(D54:S54)</f>
        <v>800</v>
      </c>
      <c r="D54" s="299"/>
      <c r="E54" s="299"/>
      <c r="F54" s="299"/>
      <c r="G54" s="299"/>
      <c r="H54" s="299"/>
      <c r="I54" s="299"/>
      <c r="J54" s="299"/>
      <c r="K54" s="299"/>
      <c r="L54" s="299"/>
      <c r="M54" s="299"/>
      <c r="N54" s="299"/>
      <c r="O54" s="299"/>
      <c r="P54" s="299"/>
      <c r="Q54" s="299"/>
      <c r="R54" s="299">
        <v>800</v>
      </c>
      <c r="S54" s="299"/>
      <c r="T54" s="299">
        <f t="shared" si="10"/>
        <v>40983</v>
      </c>
      <c r="U54" s="299">
        <v>4289</v>
      </c>
      <c r="V54" s="299">
        <v>3447</v>
      </c>
      <c r="W54" s="299">
        <v>1980</v>
      </c>
      <c r="X54" s="299"/>
      <c r="Y54" s="299">
        <v>25061</v>
      </c>
      <c r="Z54" s="299"/>
      <c r="AA54" s="299">
        <v>4782</v>
      </c>
      <c r="AB54" s="299">
        <v>1424</v>
      </c>
    </row>
    <row r="55" spans="1:28" ht="13.5">
      <c r="A55" s="283" t="s">
        <v>1394</v>
      </c>
      <c r="B55" s="298">
        <f t="shared" si="12"/>
        <v>345690</v>
      </c>
      <c r="C55" s="298">
        <f t="shared" si="13"/>
        <v>279698</v>
      </c>
      <c r="D55" s="300">
        <f aca="true" t="shared" si="14" ref="D55:AB55">SUM(D56:D62)</f>
        <v>124372</v>
      </c>
      <c r="E55" s="300">
        <f t="shared" si="14"/>
        <v>47229</v>
      </c>
      <c r="F55" s="300">
        <f t="shared" si="14"/>
        <v>0</v>
      </c>
      <c r="G55" s="300">
        <f t="shared" si="14"/>
        <v>9428</v>
      </c>
      <c r="H55" s="300">
        <f t="shared" si="14"/>
        <v>45025</v>
      </c>
      <c r="I55" s="300">
        <f t="shared" si="14"/>
        <v>10009</v>
      </c>
      <c r="J55" s="300">
        <f t="shared" si="14"/>
        <v>7019</v>
      </c>
      <c r="K55" s="300">
        <f t="shared" si="14"/>
        <v>3810</v>
      </c>
      <c r="L55" s="300">
        <f t="shared" si="14"/>
        <v>5006</v>
      </c>
      <c r="M55" s="300">
        <f t="shared" si="14"/>
        <v>6698</v>
      </c>
      <c r="N55" s="300">
        <f t="shared" si="14"/>
        <v>4995</v>
      </c>
      <c r="O55" s="300">
        <f t="shared" si="14"/>
        <v>8120</v>
      </c>
      <c r="P55" s="300">
        <f t="shared" si="14"/>
        <v>7987</v>
      </c>
      <c r="Q55" s="300">
        <f t="shared" si="14"/>
        <v>0</v>
      </c>
      <c r="R55" s="300">
        <f t="shared" si="14"/>
        <v>0</v>
      </c>
      <c r="S55" s="300">
        <f t="shared" si="14"/>
        <v>0</v>
      </c>
      <c r="T55" s="299">
        <f t="shared" si="10"/>
        <v>65992</v>
      </c>
      <c r="U55" s="300">
        <f t="shared" si="14"/>
        <v>13343</v>
      </c>
      <c r="V55" s="300">
        <f t="shared" si="14"/>
        <v>6740</v>
      </c>
      <c r="W55" s="300">
        <f t="shared" si="14"/>
        <v>9301</v>
      </c>
      <c r="X55" s="300">
        <f t="shared" si="14"/>
        <v>25</v>
      </c>
      <c r="Y55" s="300">
        <f t="shared" si="14"/>
        <v>25368</v>
      </c>
      <c r="Z55" s="300">
        <f t="shared" si="14"/>
        <v>8037</v>
      </c>
      <c r="AA55" s="300">
        <f t="shared" si="14"/>
        <v>1258</v>
      </c>
      <c r="AB55" s="300">
        <f t="shared" si="14"/>
        <v>1920</v>
      </c>
    </row>
    <row r="56" spans="1:28" ht="13.5">
      <c r="A56" s="301" t="s">
        <v>1434</v>
      </c>
      <c r="B56" s="298">
        <f t="shared" si="12"/>
        <v>52030</v>
      </c>
      <c r="C56" s="298">
        <f t="shared" si="13"/>
        <v>42660</v>
      </c>
      <c r="D56" s="300">
        <v>19000</v>
      </c>
      <c r="E56" s="300">
        <v>2900</v>
      </c>
      <c r="F56" s="300"/>
      <c r="G56" s="300">
        <v>2300</v>
      </c>
      <c r="H56" s="300">
        <v>400</v>
      </c>
      <c r="I56" s="300">
        <v>3100</v>
      </c>
      <c r="J56" s="300">
        <v>2000</v>
      </c>
      <c r="K56" s="300">
        <v>1400</v>
      </c>
      <c r="L56" s="300">
        <v>2300</v>
      </c>
      <c r="M56" s="300">
        <v>2500</v>
      </c>
      <c r="N56" s="300">
        <v>1900</v>
      </c>
      <c r="O56" s="300">
        <v>1860</v>
      </c>
      <c r="P56" s="300">
        <v>3000</v>
      </c>
      <c r="Q56" s="300"/>
      <c r="R56" s="300"/>
      <c r="S56" s="300"/>
      <c r="T56" s="299">
        <f t="shared" si="10"/>
        <v>9370</v>
      </c>
      <c r="U56" s="302">
        <v>2490</v>
      </c>
      <c r="V56" s="302">
        <v>950</v>
      </c>
      <c r="W56" s="302">
        <v>1050</v>
      </c>
      <c r="X56" s="302"/>
      <c r="Y56" s="302">
        <v>4780</v>
      </c>
      <c r="Z56" s="302"/>
      <c r="AA56" s="302"/>
      <c r="AB56" s="302">
        <v>100</v>
      </c>
    </row>
    <row r="57" spans="1:28" ht="13.5">
      <c r="A57" s="283" t="s">
        <v>1435</v>
      </c>
      <c r="B57" s="298">
        <f t="shared" si="12"/>
        <v>34720</v>
      </c>
      <c r="C57" s="298">
        <f t="shared" si="13"/>
        <v>22523</v>
      </c>
      <c r="D57" s="299">
        <v>11382</v>
      </c>
      <c r="E57" s="299">
        <v>3829</v>
      </c>
      <c r="F57" s="299"/>
      <c r="G57" s="299">
        <v>888</v>
      </c>
      <c r="H57" s="299">
        <v>336</v>
      </c>
      <c r="I57" s="299">
        <v>1183</v>
      </c>
      <c r="J57" s="299">
        <v>719</v>
      </c>
      <c r="K57" s="299">
        <v>400</v>
      </c>
      <c r="L57" s="299">
        <v>146</v>
      </c>
      <c r="M57" s="299">
        <v>1698</v>
      </c>
      <c r="N57" s="299">
        <v>615</v>
      </c>
      <c r="O57" s="299"/>
      <c r="P57" s="299">
        <v>1327</v>
      </c>
      <c r="Q57" s="299"/>
      <c r="R57" s="299"/>
      <c r="S57" s="299"/>
      <c r="T57" s="299">
        <f t="shared" si="10"/>
        <v>12197</v>
      </c>
      <c r="U57" s="299">
        <v>1353</v>
      </c>
      <c r="V57" s="299">
        <v>1249</v>
      </c>
      <c r="W57" s="299">
        <v>2361</v>
      </c>
      <c r="X57" s="299"/>
      <c r="Y57" s="299">
        <v>5574</v>
      </c>
      <c r="Z57" s="299">
        <v>20</v>
      </c>
      <c r="AA57" s="299">
        <v>500</v>
      </c>
      <c r="AB57" s="299">
        <v>1140</v>
      </c>
    </row>
    <row r="58" spans="1:28" ht="13.5">
      <c r="A58" s="283" t="s">
        <v>1436</v>
      </c>
      <c r="B58" s="298">
        <f t="shared" si="12"/>
        <v>67516</v>
      </c>
      <c r="C58" s="298">
        <f t="shared" si="13"/>
        <v>53516</v>
      </c>
      <c r="D58" s="302">
        <v>20816</v>
      </c>
      <c r="E58" s="302">
        <v>11350</v>
      </c>
      <c r="F58" s="302"/>
      <c r="G58" s="302">
        <v>1050</v>
      </c>
      <c r="H58" s="302">
        <v>15000</v>
      </c>
      <c r="I58" s="302">
        <v>900</v>
      </c>
      <c r="J58" s="302">
        <v>850</v>
      </c>
      <c r="K58" s="302">
        <v>400</v>
      </c>
      <c r="L58" s="302">
        <v>350</v>
      </c>
      <c r="M58" s="302">
        <v>900</v>
      </c>
      <c r="N58" s="302">
        <v>600</v>
      </c>
      <c r="O58" s="302">
        <v>300</v>
      </c>
      <c r="P58" s="299">
        <v>1000</v>
      </c>
      <c r="Q58" s="299"/>
      <c r="R58" s="299"/>
      <c r="S58" s="299"/>
      <c r="T58" s="299">
        <f t="shared" si="10"/>
        <v>14000</v>
      </c>
      <c r="U58" s="302">
        <v>2300</v>
      </c>
      <c r="V58" s="302">
        <v>825</v>
      </c>
      <c r="W58" s="302">
        <v>750</v>
      </c>
      <c r="X58" s="302">
        <v>25</v>
      </c>
      <c r="Y58" s="302">
        <v>2650</v>
      </c>
      <c r="Z58" s="302">
        <v>7300</v>
      </c>
      <c r="AA58" s="302">
        <v>150</v>
      </c>
      <c r="AB58" s="302"/>
    </row>
    <row r="59" spans="1:28" ht="13.5">
      <c r="A59" s="283" t="s">
        <v>1437</v>
      </c>
      <c r="B59" s="298">
        <f t="shared" si="12"/>
        <v>10210</v>
      </c>
      <c r="C59" s="298">
        <f t="shared" si="13"/>
        <v>7831</v>
      </c>
      <c r="D59" s="300">
        <v>4381</v>
      </c>
      <c r="E59" s="300">
        <v>1600</v>
      </c>
      <c r="F59" s="300"/>
      <c r="G59" s="300">
        <v>240</v>
      </c>
      <c r="H59" s="300">
        <v>5</v>
      </c>
      <c r="I59" s="300">
        <v>350</v>
      </c>
      <c r="J59" s="300">
        <v>350</v>
      </c>
      <c r="K59" s="300">
        <v>180</v>
      </c>
      <c r="L59" s="300">
        <v>100</v>
      </c>
      <c r="M59" s="300">
        <v>65</v>
      </c>
      <c r="N59" s="300">
        <v>210</v>
      </c>
      <c r="O59" s="300">
        <v>50</v>
      </c>
      <c r="P59" s="300">
        <v>300</v>
      </c>
      <c r="Q59" s="300"/>
      <c r="R59" s="300"/>
      <c r="S59" s="300"/>
      <c r="T59" s="299">
        <f t="shared" si="10"/>
        <v>2379</v>
      </c>
      <c r="U59" s="299">
        <v>370</v>
      </c>
      <c r="V59" s="299">
        <v>176</v>
      </c>
      <c r="W59" s="299">
        <v>440</v>
      </c>
      <c r="X59" s="299"/>
      <c r="Y59" s="299">
        <v>754</v>
      </c>
      <c r="Z59" s="299">
        <v>597</v>
      </c>
      <c r="AA59" s="299">
        <v>42</v>
      </c>
      <c r="AB59" s="300"/>
    </row>
    <row r="60" spans="1:28" ht="13.5">
      <c r="A60" s="283" t="s">
        <v>1438</v>
      </c>
      <c r="B60" s="298">
        <f t="shared" si="12"/>
        <v>39938</v>
      </c>
      <c r="C60" s="298">
        <f t="shared" si="13"/>
        <v>28468</v>
      </c>
      <c r="D60" s="299">
        <v>14428</v>
      </c>
      <c r="E60" s="299">
        <v>2700</v>
      </c>
      <c r="F60" s="299"/>
      <c r="G60" s="299">
        <v>850</v>
      </c>
      <c r="H60" s="299">
        <v>1500</v>
      </c>
      <c r="I60" s="299">
        <v>1590</v>
      </c>
      <c r="J60" s="299">
        <v>570</v>
      </c>
      <c r="K60" s="299">
        <v>430</v>
      </c>
      <c r="L60" s="299">
        <v>780</v>
      </c>
      <c r="M60" s="299">
        <v>490</v>
      </c>
      <c r="N60" s="299">
        <v>520</v>
      </c>
      <c r="O60" s="299">
        <v>4000</v>
      </c>
      <c r="P60" s="299">
        <v>610</v>
      </c>
      <c r="Q60" s="298"/>
      <c r="R60" s="298"/>
      <c r="S60" s="298"/>
      <c r="T60" s="299">
        <f t="shared" si="10"/>
        <v>11470</v>
      </c>
      <c r="U60" s="299">
        <v>1470</v>
      </c>
      <c r="V60" s="299">
        <v>1800</v>
      </c>
      <c r="W60" s="299">
        <v>2300</v>
      </c>
      <c r="X60" s="299"/>
      <c r="Y60" s="299">
        <v>5000</v>
      </c>
      <c r="Z60" s="299">
        <v>120</v>
      </c>
      <c r="AA60" s="299">
        <v>100</v>
      </c>
      <c r="AB60" s="299">
        <v>680</v>
      </c>
    </row>
    <row r="61" spans="1:28" ht="13.5">
      <c r="A61" s="283" t="s">
        <v>1439</v>
      </c>
      <c r="B61" s="298">
        <f t="shared" si="12"/>
        <v>121000</v>
      </c>
      <c r="C61" s="298">
        <f t="shared" si="13"/>
        <v>109700</v>
      </c>
      <c r="D61" s="299">
        <v>46610</v>
      </c>
      <c r="E61" s="299">
        <v>22880</v>
      </c>
      <c r="F61" s="299"/>
      <c r="G61" s="299">
        <v>3610</v>
      </c>
      <c r="H61" s="299">
        <v>26339</v>
      </c>
      <c r="I61" s="299">
        <v>2341</v>
      </c>
      <c r="J61" s="299">
        <v>2100</v>
      </c>
      <c r="K61" s="299">
        <v>720</v>
      </c>
      <c r="L61" s="299">
        <v>1100</v>
      </c>
      <c r="M61" s="299">
        <v>600</v>
      </c>
      <c r="N61" s="299">
        <v>700</v>
      </c>
      <c r="O61" s="299">
        <v>1500</v>
      </c>
      <c r="P61" s="299">
        <v>1200</v>
      </c>
      <c r="Q61" s="300"/>
      <c r="R61" s="300"/>
      <c r="S61" s="300"/>
      <c r="T61" s="299">
        <f t="shared" si="10"/>
        <v>11300</v>
      </c>
      <c r="U61" s="299">
        <v>4600</v>
      </c>
      <c r="V61" s="299">
        <v>1320</v>
      </c>
      <c r="W61" s="299">
        <v>1270</v>
      </c>
      <c r="X61" s="299"/>
      <c r="Y61" s="299">
        <v>3794</v>
      </c>
      <c r="Z61" s="299"/>
      <c r="AA61" s="299">
        <v>316</v>
      </c>
      <c r="AB61" s="300"/>
    </row>
    <row r="62" spans="1:28" ht="13.5">
      <c r="A62" s="283" t="s">
        <v>1440</v>
      </c>
      <c r="B62" s="298">
        <f t="shared" si="12"/>
        <v>20276</v>
      </c>
      <c r="C62" s="298">
        <f t="shared" si="13"/>
        <v>15000</v>
      </c>
      <c r="D62" s="300">
        <v>7755</v>
      </c>
      <c r="E62" s="300">
        <v>1970</v>
      </c>
      <c r="F62" s="300"/>
      <c r="G62" s="300">
        <v>490</v>
      </c>
      <c r="H62" s="300">
        <v>1445</v>
      </c>
      <c r="I62" s="300">
        <v>545</v>
      </c>
      <c r="J62" s="300">
        <v>430</v>
      </c>
      <c r="K62" s="300">
        <v>280</v>
      </c>
      <c r="L62" s="300">
        <v>230</v>
      </c>
      <c r="M62" s="300">
        <v>445</v>
      </c>
      <c r="N62" s="300">
        <v>450</v>
      </c>
      <c r="O62" s="300">
        <v>410</v>
      </c>
      <c r="P62" s="300">
        <v>550</v>
      </c>
      <c r="Q62" s="300"/>
      <c r="R62" s="300"/>
      <c r="S62" s="300"/>
      <c r="T62" s="299">
        <f t="shared" si="10"/>
        <v>5276</v>
      </c>
      <c r="U62" s="302">
        <v>760</v>
      </c>
      <c r="V62" s="302">
        <v>420</v>
      </c>
      <c r="W62" s="302">
        <v>1130</v>
      </c>
      <c r="X62" s="302"/>
      <c r="Y62" s="302">
        <v>2816</v>
      </c>
      <c r="Z62" s="302"/>
      <c r="AA62" s="302">
        <v>150</v>
      </c>
      <c r="AB62" s="300"/>
    </row>
    <row r="63" spans="1:28" ht="13.5">
      <c r="A63" s="303" t="s">
        <v>1441</v>
      </c>
      <c r="B63" s="284">
        <f>B64+B65</f>
        <v>382477</v>
      </c>
      <c r="C63" s="298">
        <f t="shared" si="13"/>
        <v>259575</v>
      </c>
      <c r="D63" s="284">
        <f>D64+D65</f>
        <v>131635</v>
      </c>
      <c r="E63" s="284">
        <f aca="true" t="shared" si="15" ref="E63:AB63">E64+E65</f>
        <v>25501</v>
      </c>
      <c r="F63" s="284">
        <f t="shared" si="15"/>
        <v>0</v>
      </c>
      <c r="G63" s="284">
        <f t="shared" si="15"/>
        <v>6664</v>
      </c>
      <c r="H63" s="284">
        <f t="shared" si="15"/>
        <v>2525</v>
      </c>
      <c r="I63" s="284">
        <f t="shared" si="15"/>
        <v>16314</v>
      </c>
      <c r="J63" s="284">
        <f t="shared" si="15"/>
        <v>6612</v>
      </c>
      <c r="K63" s="284">
        <f t="shared" si="15"/>
        <v>6590</v>
      </c>
      <c r="L63" s="284">
        <f t="shared" si="15"/>
        <v>6857</v>
      </c>
      <c r="M63" s="284">
        <f t="shared" si="15"/>
        <v>19996</v>
      </c>
      <c r="N63" s="284">
        <f t="shared" si="15"/>
        <v>4634</v>
      </c>
      <c r="O63" s="284">
        <f t="shared" si="15"/>
        <v>19004</v>
      </c>
      <c r="P63" s="284">
        <f t="shared" si="15"/>
        <v>12638</v>
      </c>
      <c r="Q63" s="284">
        <f t="shared" si="15"/>
        <v>0</v>
      </c>
      <c r="R63" s="284">
        <f t="shared" si="15"/>
        <v>600</v>
      </c>
      <c r="S63" s="284">
        <f t="shared" si="15"/>
        <v>5</v>
      </c>
      <c r="T63" s="284">
        <f t="shared" si="15"/>
        <v>122902</v>
      </c>
      <c r="U63" s="284">
        <f t="shared" si="15"/>
        <v>12407</v>
      </c>
      <c r="V63" s="284">
        <f t="shared" si="15"/>
        <v>7655</v>
      </c>
      <c r="W63" s="284">
        <f t="shared" si="15"/>
        <v>14776</v>
      </c>
      <c r="X63" s="284">
        <f t="shared" si="15"/>
        <v>6073</v>
      </c>
      <c r="Y63" s="284">
        <f t="shared" si="15"/>
        <v>80405</v>
      </c>
      <c r="Z63" s="284">
        <f t="shared" si="15"/>
        <v>284</v>
      </c>
      <c r="AA63" s="284">
        <f t="shared" si="15"/>
        <v>1302</v>
      </c>
      <c r="AB63" s="284">
        <f t="shared" si="15"/>
        <v>0</v>
      </c>
    </row>
    <row r="64" spans="1:28" ht="13.5">
      <c r="A64" s="285" t="s">
        <v>1391</v>
      </c>
      <c r="B64" s="284">
        <f aca="true" t="shared" si="16" ref="B64:B69">C64+T64</f>
        <v>10000</v>
      </c>
      <c r="C64" s="284">
        <f t="shared" si="13"/>
        <v>600</v>
      </c>
      <c r="D64" s="284"/>
      <c r="E64" s="284"/>
      <c r="F64" s="284"/>
      <c r="G64" s="284"/>
      <c r="H64" s="284"/>
      <c r="I64" s="284"/>
      <c r="J64" s="284"/>
      <c r="K64" s="284"/>
      <c r="L64" s="284"/>
      <c r="M64" s="284"/>
      <c r="N64" s="284"/>
      <c r="O64" s="284"/>
      <c r="P64" s="284"/>
      <c r="Q64" s="284"/>
      <c r="R64" s="284">
        <v>600</v>
      </c>
      <c r="S64" s="284"/>
      <c r="T64" s="284">
        <f>SUM(U64:AB64)</f>
        <v>9400</v>
      </c>
      <c r="U64" s="284">
        <v>1247</v>
      </c>
      <c r="V64" s="284">
        <v>2091</v>
      </c>
      <c r="W64" s="284">
        <v>1336</v>
      </c>
      <c r="X64" s="284">
        <v>1573</v>
      </c>
      <c r="Y64" s="284">
        <v>2688</v>
      </c>
      <c r="Z64" s="284"/>
      <c r="AA64" s="284">
        <v>465</v>
      </c>
      <c r="AB64" s="284"/>
    </row>
    <row r="65" spans="1:28" ht="13.5">
      <c r="A65" s="283" t="s">
        <v>1394</v>
      </c>
      <c r="B65" s="284">
        <f t="shared" si="16"/>
        <v>372477</v>
      </c>
      <c r="C65" s="284">
        <f t="shared" si="13"/>
        <v>258975</v>
      </c>
      <c r="D65" s="284">
        <f>SUM(D66:D69)</f>
        <v>131635</v>
      </c>
      <c r="E65" s="284">
        <f aca="true" t="shared" si="17" ref="E65:AB65">SUM(E66:E69)</f>
        <v>25501</v>
      </c>
      <c r="F65" s="284">
        <f t="shared" si="17"/>
        <v>0</v>
      </c>
      <c r="G65" s="284">
        <f t="shared" si="17"/>
        <v>6664</v>
      </c>
      <c r="H65" s="284">
        <f t="shared" si="17"/>
        <v>2525</v>
      </c>
      <c r="I65" s="284">
        <f t="shared" si="17"/>
        <v>16314</v>
      </c>
      <c r="J65" s="284">
        <f t="shared" si="17"/>
        <v>6612</v>
      </c>
      <c r="K65" s="284">
        <f t="shared" si="17"/>
        <v>6590</v>
      </c>
      <c r="L65" s="284">
        <f t="shared" si="17"/>
        <v>6857</v>
      </c>
      <c r="M65" s="284">
        <f t="shared" si="17"/>
        <v>19996</v>
      </c>
      <c r="N65" s="284">
        <f t="shared" si="17"/>
        <v>4634</v>
      </c>
      <c r="O65" s="284">
        <f t="shared" si="17"/>
        <v>19004</v>
      </c>
      <c r="P65" s="284">
        <f t="shared" si="17"/>
        <v>12638</v>
      </c>
      <c r="Q65" s="284">
        <f t="shared" si="17"/>
        <v>0</v>
      </c>
      <c r="R65" s="284">
        <f t="shared" si="17"/>
        <v>0</v>
      </c>
      <c r="S65" s="284">
        <f t="shared" si="17"/>
        <v>5</v>
      </c>
      <c r="T65" s="284">
        <f t="shared" si="17"/>
        <v>113502</v>
      </c>
      <c r="U65" s="284">
        <f t="shared" si="17"/>
        <v>11160</v>
      </c>
      <c r="V65" s="284">
        <f t="shared" si="17"/>
        <v>5564</v>
      </c>
      <c r="W65" s="284">
        <f t="shared" si="17"/>
        <v>13440</v>
      </c>
      <c r="X65" s="284">
        <f t="shared" si="17"/>
        <v>4500</v>
      </c>
      <c r="Y65" s="284">
        <f t="shared" si="17"/>
        <v>77717</v>
      </c>
      <c r="Z65" s="284">
        <f t="shared" si="17"/>
        <v>284</v>
      </c>
      <c r="AA65" s="284">
        <f t="shared" si="17"/>
        <v>837</v>
      </c>
      <c r="AB65" s="284">
        <f t="shared" si="17"/>
        <v>0</v>
      </c>
    </row>
    <row r="66" spans="1:28" ht="13.5">
      <c r="A66" s="285" t="s">
        <v>1442</v>
      </c>
      <c r="B66" s="284">
        <f t="shared" si="16"/>
        <v>174000</v>
      </c>
      <c r="C66" s="284">
        <f t="shared" si="13"/>
        <v>105000</v>
      </c>
      <c r="D66" s="286">
        <v>49632</v>
      </c>
      <c r="E66" s="286">
        <v>9298</v>
      </c>
      <c r="F66" s="286"/>
      <c r="G66" s="286">
        <v>3284</v>
      </c>
      <c r="H66" s="286">
        <v>953</v>
      </c>
      <c r="I66" s="286">
        <v>6302</v>
      </c>
      <c r="J66" s="286">
        <v>3095</v>
      </c>
      <c r="K66" s="286">
        <v>1877</v>
      </c>
      <c r="L66" s="286">
        <v>2650</v>
      </c>
      <c r="M66" s="286">
        <v>4251</v>
      </c>
      <c r="N66" s="286">
        <v>3253</v>
      </c>
      <c r="O66" s="286">
        <v>12028</v>
      </c>
      <c r="P66" s="286">
        <v>8372</v>
      </c>
      <c r="Q66" s="286"/>
      <c r="R66" s="286"/>
      <c r="S66" s="286">
        <v>5</v>
      </c>
      <c r="T66" s="284">
        <f>SUM(U66:AB66)</f>
        <v>69000</v>
      </c>
      <c r="U66" s="286">
        <v>4664</v>
      </c>
      <c r="V66" s="286">
        <v>2623</v>
      </c>
      <c r="W66" s="286">
        <v>3840</v>
      </c>
      <c r="X66" s="286"/>
      <c r="Y66" s="286">
        <v>57667</v>
      </c>
      <c r="Z66" s="286">
        <v>42</v>
      </c>
      <c r="AA66" s="286">
        <v>164</v>
      </c>
      <c r="AB66" s="286"/>
    </row>
    <row r="67" spans="1:28" ht="13.5">
      <c r="A67" s="285" t="s">
        <v>1443</v>
      </c>
      <c r="B67" s="284">
        <f t="shared" si="16"/>
        <v>102077</v>
      </c>
      <c r="C67" s="284">
        <f t="shared" si="13"/>
        <v>91175</v>
      </c>
      <c r="D67" s="284">
        <v>57053</v>
      </c>
      <c r="E67" s="284">
        <v>9136</v>
      </c>
      <c r="F67" s="284"/>
      <c r="G67" s="284">
        <v>1610</v>
      </c>
      <c r="H67" s="284">
        <v>32</v>
      </c>
      <c r="I67" s="284">
        <v>7662</v>
      </c>
      <c r="J67" s="284">
        <v>877</v>
      </c>
      <c r="K67" s="284">
        <v>1643</v>
      </c>
      <c r="L67" s="284">
        <v>1097</v>
      </c>
      <c r="M67" s="284">
        <v>8715</v>
      </c>
      <c r="N67" s="284">
        <v>118</v>
      </c>
      <c r="O67" s="284">
        <v>946</v>
      </c>
      <c r="P67" s="284">
        <v>2286</v>
      </c>
      <c r="Q67" s="284"/>
      <c r="R67" s="284"/>
      <c r="S67" s="284"/>
      <c r="T67" s="284">
        <f>SUM(U67:AB67)</f>
        <v>10902</v>
      </c>
      <c r="U67" s="284">
        <v>5056</v>
      </c>
      <c r="V67" s="284">
        <v>431</v>
      </c>
      <c r="W67" s="284">
        <v>830</v>
      </c>
      <c r="X67" s="284"/>
      <c r="Y67" s="284">
        <v>4200</v>
      </c>
      <c r="Z67" s="284">
        <v>242</v>
      </c>
      <c r="AA67" s="284">
        <v>143</v>
      </c>
      <c r="AB67" s="284"/>
    </row>
    <row r="68" spans="1:28" ht="13.5">
      <c r="A68" s="285" t="s">
        <v>1444</v>
      </c>
      <c r="B68" s="284">
        <f t="shared" si="16"/>
        <v>73000</v>
      </c>
      <c r="C68" s="284">
        <f t="shared" si="13"/>
        <v>51100</v>
      </c>
      <c r="D68" s="286">
        <v>19450</v>
      </c>
      <c r="E68" s="286">
        <v>5600</v>
      </c>
      <c r="F68" s="286"/>
      <c r="G68" s="286">
        <v>1490</v>
      </c>
      <c r="H68" s="286">
        <v>690</v>
      </c>
      <c r="I68" s="286">
        <v>1800</v>
      </c>
      <c r="J68" s="286">
        <v>2460</v>
      </c>
      <c r="K68" s="286">
        <v>2920</v>
      </c>
      <c r="L68" s="286">
        <v>2880</v>
      </c>
      <c r="M68" s="286">
        <v>6980</v>
      </c>
      <c r="N68" s="286">
        <v>1030</v>
      </c>
      <c r="O68" s="286">
        <v>4030</v>
      </c>
      <c r="P68" s="286">
        <v>1770</v>
      </c>
      <c r="Q68" s="286"/>
      <c r="R68" s="286"/>
      <c r="S68" s="286"/>
      <c r="T68" s="284">
        <f>SUM(U68:AB68)</f>
        <v>21900</v>
      </c>
      <c r="U68" s="286">
        <v>890</v>
      </c>
      <c r="V68" s="286">
        <v>2200</v>
      </c>
      <c r="W68" s="286">
        <v>4200</v>
      </c>
      <c r="X68" s="286">
        <v>4500</v>
      </c>
      <c r="Y68" s="286">
        <v>9850</v>
      </c>
      <c r="Z68" s="286"/>
      <c r="AA68" s="286">
        <v>260</v>
      </c>
      <c r="AB68" s="286"/>
    </row>
    <row r="69" spans="1:28" ht="13.5">
      <c r="A69" s="315" t="s">
        <v>1445</v>
      </c>
      <c r="B69" s="284">
        <f t="shared" si="16"/>
        <v>23400</v>
      </c>
      <c r="C69" s="284">
        <v>11700</v>
      </c>
      <c r="D69" s="286">
        <v>5500</v>
      </c>
      <c r="E69" s="286">
        <v>1467</v>
      </c>
      <c r="F69" s="286">
        <v>0</v>
      </c>
      <c r="G69" s="286">
        <v>280</v>
      </c>
      <c r="H69" s="286">
        <v>850</v>
      </c>
      <c r="I69" s="286">
        <v>550</v>
      </c>
      <c r="J69" s="286">
        <v>180</v>
      </c>
      <c r="K69" s="286">
        <v>150</v>
      </c>
      <c r="L69" s="286">
        <v>230</v>
      </c>
      <c r="M69" s="286">
        <v>50</v>
      </c>
      <c r="N69" s="286">
        <v>233</v>
      </c>
      <c r="O69" s="286">
        <v>2000</v>
      </c>
      <c r="P69" s="286">
        <v>210</v>
      </c>
      <c r="Q69" s="286">
        <v>0</v>
      </c>
      <c r="R69" s="286"/>
      <c r="S69" s="286"/>
      <c r="T69" s="284">
        <f>SUM(U69:AB69)</f>
        <v>11700</v>
      </c>
      <c r="U69" s="286">
        <v>550</v>
      </c>
      <c r="V69" s="286">
        <v>310</v>
      </c>
      <c r="W69" s="286">
        <v>4570</v>
      </c>
      <c r="X69" s="286">
        <v>0</v>
      </c>
      <c r="Y69" s="286">
        <v>6000</v>
      </c>
      <c r="Z69" s="286"/>
      <c r="AA69" s="286">
        <v>270</v>
      </c>
      <c r="AB69" s="286"/>
    </row>
    <row r="70" spans="1:28" ht="13.5">
      <c r="A70" s="210" t="s">
        <v>1446</v>
      </c>
      <c r="B70" s="286">
        <f>SUM(B71:B72)</f>
        <v>1697600</v>
      </c>
      <c r="C70" s="286">
        <f aca="true" t="shared" si="18" ref="C70:AB70">SUM(C71:C72)</f>
        <v>1319257</v>
      </c>
      <c r="D70" s="286">
        <f t="shared" si="18"/>
        <v>531716</v>
      </c>
      <c r="E70" s="286">
        <f t="shared" si="18"/>
        <v>273503</v>
      </c>
      <c r="F70" s="286">
        <f t="shared" si="18"/>
        <v>0</v>
      </c>
      <c r="G70" s="286">
        <f t="shared" si="18"/>
        <v>44276</v>
      </c>
      <c r="H70" s="286">
        <f t="shared" si="18"/>
        <v>51057</v>
      </c>
      <c r="I70" s="286">
        <f t="shared" si="18"/>
        <v>52435</v>
      </c>
      <c r="J70" s="286">
        <f t="shared" si="18"/>
        <v>65885</v>
      </c>
      <c r="K70" s="286">
        <f t="shared" si="18"/>
        <v>28202</v>
      </c>
      <c r="L70" s="286">
        <f t="shared" si="18"/>
        <v>78542</v>
      </c>
      <c r="M70" s="286">
        <f t="shared" si="18"/>
        <v>56836</v>
      </c>
      <c r="N70" s="286">
        <f t="shared" si="18"/>
        <v>20259</v>
      </c>
      <c r="O70" s="286">
        <f t="shared" si="18"/>
        <v>66402</v>
      </c>
      <c r="P70" s="286">
        <f t="shared" si="18"/>
        <v>42825</v>
      </c>
      <c r="Q70" s="286">
        <f t="shared" si="18"/>
        <v>0</v>
      </c>
      <c r="R70" s="286">
        <f t="shared" si="18"/>
        <v>7278</v>
      </c>
      <c r="S70" s="286">
        <f t="shared" si="18"/>
        <v>41</v>
      </c>
      <c r="T70" s="286">
        <f t="shared" si="18"/>
        <v>378343</v>
      </c>
      <c r="U70" s="286">
        <f t="shared" si="18"/>
        <v>61154</v>
      </c>
      <c r="V70" s="286">
        <f t="shared" si="18"/>
        <v>49276</v>
      </c>
      <c r="W70" s="286">
        <f t="shared" si="18"/>
        <v>30324</v>
      </c>
      <c r="X70" s="286">
        <f t="shared" si="18"/>
        <v>42768</v>
      </c>
      <c r="Y70" s="286">
        <f t="shared" si="18"/>
        <v>173371</v>
      </c>
      <c r="Z70" s="286">
        <f t="shared" si="18"/>
        <v>1563</v>
      </c>
      <c r="AA70" s="286">
        <f t="shared" si="18"/>
        <v>14881</v>
      </c>
      <c r="AB70" s="286">
        <f t="shared" si="18"/>
        <v>5006</v>
      </c>
    </row>
    <row r="71" spans="1:28" ht="13.5">
      <c r="A71" s="285" t="s">
        <v>1391</v>
      </c>
      <c r="B71" s="286">
        <f>SUM(C71,T71)</f>
        <v>92000</v>
      </c>
      <c r="C71" s="286">
        <f>SUM(D71:S71)</f>
        <v>50000</v>
      </c>
      <c r="D71" s="286">
        <v>45200</v>
      </c>
      <c r="E71" s="286"/>
      <c r="F71" s="286"/>
      <c r="G71" s="286"/>
      <c r="H71" s="286">
        <v>4500</v>
      </c>
      <c r="I71" s="286"/>
      <c r="J71" s="286"/>
      <c r="K71" s="286"/>
      <c r="L71" s="286"/>
      <c r="M71" s="286"/>
      <c r="N71" s="286"/>
      <c r="O71" s="286"/>
      <c r="P71" s="286"/>
      <c r="Q71" s="286"/>
      <c r="R71" s="286">
        <v>300</v>
      </c>
      <c r="S71" s="286"/>
      <c r="T71" s="286">
        <f>SUM(U71:AB71)</f>
        <v>42000</v>
      </c>
      <c r="U71" s="286">
        <v>10520</v>
      </c>
      <c r="V71" s="286">
        <v>12000</v>
      </c>
      <c r="W71" s="286">
        <v>4000</v>
      </c>
      <c r="X71" s="286"/>
      <c r="Y71" s="286">
        <v>3000</v>
      </c>
      <c r="Z71" s="286"/>
      <c r="AA71" s="286">
        <v>9980</v>
      </c>
      <c r="AB71" s="286">
        <v>2500</v>
      </c>
    </row>
    <row r="72" spans="1:28" ht="13.5">
      <c r="A72" s="283" t="s">
        <v>1394</v>
      </c>
      <c r="B72" s="286">
        <f>SUM(B73:B81)</f>
        <v>1605600</v>
      </c>
      <c r="C72" s="286">
        <f aca="true" t="shared" si="19" ref="C72:AB72">SUM(C73:C81)</f>
        <v>1269257</v>
      </c>
      <c r="D72" s="286">
        <f t="shared" si="19"/>
        <v>486516</v>
      </c>
      <c r="E72" s="286">
        <f t="shared" si="19"/>
        <v>273503</v>
      </c>
      <c r="F72" s="286">
        <f t="shared" si="19"/>
        <v>0</v>
      </c>
      <c r="G72" s="286">
        <f t="shared" si="19"/>
        <v>44276</v>
      </c>
      <c r="H72" s="286">
        <f t="shared" si="19"/>
        <v>46557</v>
      </c>
      <c r="I72" s="286">
        <f t="shared" si="19"/>
        <v>52435</v>
      </c>
      <c r="J72" s="286">
        <f t="shared" si="19"/>
        <v>65885</v>
      </c>
      <c r="K72" s="286">
        <f t="shared" si="19"/>
        <v>28202</v>
      </c>
      <c r="L72" s="286">
        <f t="shared" si="19"/>
        <v>78542</v>
      </c>
      <c r="M72" s="286">
        <f t="shared" si="19"/>
        <v>56836</v>
      </c>
      <c r="N72" s="286">
        <f t="shared" si="19"/>
        <v>20259</v>
      </c>
      <c r="O72" s="286">
        <f t="shared" si="19"/>
        <v>66402</v>
      </c>
      <c r="P72" s="286">
        <f t="shared" si="19"/>
        <v>42825</v>
      </c>
      <c r="Q72" s="286">
        <f t="shared" si="19"/>
        <v>0</v>
      </c>
      <c r="R72" s="286">
        <f t="shared" si="19"/>
        <v>6978</v>
      </c>
      <c r="S72" s="286">
        <f t="shared" si="19"/>
        <v>41</v>
      </c>
      <c r="T72" s="286">
        <f t="shared" si="19"/>
        <v>336343</v>
      </c>
      <c r="U72" s="286">
        <f t="shared" si="19"/>
        <v>50634</v>
      </c>
      <c r="V72" s="286">
        <f t="shared" si="19"/>
        <v>37276</v>
      </c>
      <c r="W72" s="286">
        <f t="shared" si="19"/>
        <v>26324</v>
      </c>
      <c r="X72" s="286">
        <f t="shared" si="19"/>
        <v>42768</v>
      </c>
      <c r="Y72" s="286">
        <f t="shared" si="19"/>
        <v>170371</v>
      </c>
      <c r="Z72" s="286">
        <f t="shared" si="19"/>
        <v>1563</v>
      </c>
      <c r="AA72" s="286">
        <f t="shared" si="19"/>
        <v>4901</v>
      </c>
      <c r="AB72" s="286">
        <f t="shared" si="19"/>
        <v>2506</v>
      </c>
    </row>
    <row r="73" spans="1:28" ht="13.5">
      <c r="A73" s="285" t="s">
        <v>1447</v>
      </c>
      <c r="B73" s="286">
        <f>SUM(C73,T73)</f>
        <v>98163</v>
      </c>
      <c r="C73" s="286">
        <f>SUM(D73:S73)</f>
        <v>57098</v>
      </c>
      <c r="D73" s="286">
        <v>28173</v>
      </c>
      <c r="E73" s="286">
        <v>9332</v>
      </c>
      <c r="F73" s="286"/>
      <c r="G73" s="286">
        <v>1734</v>
      </c>
      <c r="H73" s="286">
        <v>223</v>
      </c>
      <c r="I73" s="286">
        <v>1842</v>
      </c>
      <c r="J73" s="286">
        <v>3125</v>
      </c>
      <c r="K73" s="286">
        <v>1892</v>
      </c>
      <c r="L73" s="286">
        <v>3765</v>
      </c>
      <c r="M73" s="286">
        <v>1324</v>
      </c>
      <c r="N73" s="286">
        <v>1020</v>
      </c>
      <c r="O73" s="286">
        <v>2320</v>
      </c>
      <c r="P73" s="286">
        <v>2113</v>
      </c>
      <c r="Q73" s="286"/>
      <c r="R73" s="286">
        <v>235</v>
      </c>
      <c r="S73" s="286"/>
      <c r="T73" s="286">
        <f>SUM(U73:AB73)</f>
        <v>41065</v>
      </c>
      <c r="U73" s="286">
        <v>3256</v>
      </c>
      <c r="V73" s="286">
        <v>1856</v>
      </c>
      <c r="W73" s="286">
        <v>1915</v>
      </c>
      <c r="X73" s="286"/>
      <c r="Y73" s="286">
        <v>33608</v>
      </c>
      <c r="Z73" s="286">
        <v>110</v>
      </c>
      <c r="AA73" s="286">
        <v>40</v>
      </c>
      <c r="AB73" s="286">
        <v>280</v>
      </c>
    </row>
    <row r="74" spans="1:28" ht="13.5">
      <c r="A74" s="285" t="s">
        <v>1448</v>
      </c>
      <c r="B74" s="286">
        <f aca="true" t="shared" si="20" ref="B74:B81">SUM(C74,T74)</f>
        <v>114730</v>
      </c>
      <c r="C74" s="286">
        <f aca="true" t="shared" si="21" ref="C74:C81">SUM(D74:S74)</f>
        <v>68840</v>
      </c>
      <c r="D74" s="286">
        <v>29952</v>
      </c>
      <c r="E74" s="286">
        <v>6483</v>
      </c>
      <c r="F74" s="286"/>
      <c r="G74" s="286">
        <v>2923</v>
      </c>
      <c r="H74" s="286">
        <v>2950</v>
      </c>
      <c r="I74" s="286">
        <v>3196</v>
      </c>
      <c r="J74" s="286">
        <v>4464</v>
      </c>
      <c r="K74" s="286">
        <v>1920</v>
      </c>
      <c r="L74" s="286">
        <v>9113</v>
      </c>
      <c r="M74" s="286">
        <v>1090</v>
      </c>
      <c r="N74" s="286">
        <v>1933</v>
      </c>
      <c r="O74" s="286">
        <v>673</v>
      </c>
      <c r="P74" s="286">
        <v>3992</v>
      </c>
      <c r="Q74" s="286"/>
      <c r="R74" s="286">
        <v>151</v>
      </c>
      <c r="S74" s="286"/>
      <c r="T74" s="286">
        <f aca="true" t="shared" si="22" ref="T74:T81">SUM(U74:AB74)</f>
        <v>45890</v>
      </c>
      <c r="U74" s="286">
        <v>2989</v>
      </c>
      <c r="V74" s="286">
        <v>3300</v>
      </c>
      <c r="W74" s="286">
        <v>3980</v>
      </c>
      <c r="X74" s="286"/>
      <c r="Y74" s="286">
        <v>33331</v>
      </c>
      <c r="Z74" s="286"/>
      <c r="AA74" s="286">
        <v>990</v>
      </c>
      <c r="AB74" s="286">
        <v>1300</v>
      </c>
    </row>
    <row r="75" spans="1:28" ht="13.5">
      <c r="A75" s="285" t="s">
        <v>1449</v>
      </c>
      <c r="B75" s="286">
        <f t="shared" si="20"/>
        <v>407639</v>
      </c>
      <c r="C75" s="286">
        <f t="shared" si="21"/>
        <v>301412</v>
      </c>
      <c r="D75" s="286">
        <v>103049</v>
      </c>
      <c r="E75" s="286">
        <v>27092</v>
      </c>
      <c r="F75" s="286"/>
      <c r="G75" s="286">
        <v>20109</v>
      </c>
      <c r="H75" s="286">
        <v>3625</v>
      </c>
      <c r="I75" s="286">
        <v>14458</v>
      </c>
      <c r="J75" s="286">
        <v>21826</v>
      </c>
      <c r="K75" s="286">
        <v>9008</v>
      </c>
      <c r="L75" s="286">
        <v>16444</v>
      </c>
      <c r="M75" s="286">
        <v>41576</v>
      </c>
      <c r="N75" s="286">
        <v>8556</v>
      </c>
      <c r="O75" s="286">
        <v>14073</v>
      </c>
      <c r="P75" s="286">
        <v>21410</v>
      </c>
      <c r="Q75" s="286"/>
      <c r="R75" s="286">
        <v>145</v>
      </c>
      <c r="S75" s="286">
        <v>41</v>
      </c>
      <c r="T75" s="286">
        <f t="shared" si="22"/>
        <v>106227</v>
      </c>
      <c r="U75" s="286">
        <v>13736</v>
      </c>
      <c r="V75" s="286">
        <v>14846</v>
      </c>
      <c r="W75" s="286">
        <v>8463</v>
      </c>
      <c r="X75" s="286">
        <v>22768</v>
      </c>
      <c r="Y75" s="286">
        <v>43422</v>
      </c>
      <c r="Z75" s="286">
        <v>1453</v>
      </c>
      <c r="AA75" s="286">
        <v>613</v>
      </c>
      <c r="AB75" s="286">
        <v>926</v>
      </c>
    </row>
    <row r="76" spans="1:28" ht="13.5">
      <c r="A76" s="315" t="s">
        <v>1450</v>
      </c>
      <c r="B76" s="286">
        <f t="shared" si="20"/>
        <v>198000</v>
      </c>
      <c r="C76" s="286">
        <f t="shared" si="21"/>
        <v>144700</v>
      </c>
      <c r="D76" s="286">
        <v>72400</v>
      </c>
      <c r="E76" s="286">
        <v>18000</v>
      </c>
      <c r="F76" s="286"/>
      <c r="G76" s="286">
        <v>4200</v>
      </c>
      <c r="H76" s="286">
        <v>1600</v>
      </c>
      <c r="I76" s="286">
        <v>8900</v>
      </c>
      <c r="J76" s="286">
        <v>11000</v>
      </c>
      <c r="K76" s="286">
        <v>3800</v>
      </c>
      <c r="L76" s="286">
        <v>15000</v>
      </c>
      <c r="M76" s="286">
        <v>2500</v>
      </c>
      <c r="N76" s="286">
        <v>1900</v>
      </c>
      <c r="O76" s="286">
        <v>2000</v>
      </c>
      <c r="P76" s="286">
        <v>3000</v>
      </c>
      <c r="Q76" s="286"/>
      <c r="R76" s="286">
        <v>400</v>
      </c>
      <c r="S76" s="286"/>
      <c r="T76" s="286">
        <f t="shared" si="22"/>
        <v>53300</v>
      </c>
      <c r="U76" s="286">
        <v>9000</v>
      </c>
      <c r="V76" s="286">
        <v>1500</v>
      </c>
      <c r="W76" s="286">
        <v>2700</v>
      </c>
      <c r="X76" s="286">
        <v>20000</v>
      </c>
      <c r="Y76" s="286">
        <v>19900</v>
      </c>
      <c r="Z76" s="286"/>
      <c r="AA76" s="286">
        <v>200</v>
      </c>
      <c r="AB76" s="286"/>
    </row>
    <row r="77" spans="1:28" ht="13.5">
      <c r="A77" s="285" t="s">
        <v>1451</v>
      </c>
      <c r="B77" s="286">
        <f t="shared" si="20"/>
        <v>66300</v>
      </c>
      <c r="C77" s="286">
        <f t="shared" si="21"/>
        <v>55050</v>
      </c>
      <c r="D77" s="286">
        <v>17320</v>
      </c>
      <c r="E77" s="286">
        <v>3500</v>
      </c>
      <c r="F77" s="286"/>
      <c r="G77" s="286">
        <v>1900</v>
      </c>
      <c r="H77" s="286">
        <v>2605</v>
      </c>
      <c r="I77" s="286">
        <v>2700</v>
      </c>
      <c r="J77" s="286">
        <v>3200</v>
      </c>
      <c r="K77" s="286">
        <v>1000</v>
      </c>
      <c r="L77" s="286">
        <v>12000</v>
      </c>
      <c r="M77" s="286">
        <v>1000</v>
      </c>
      <c r="N77" s="286">
        <v>2200</v>
      </c>
      <c r="O77" s="286">
        <v>3020</v>
      </c>
      <c r="P77" s="286">
        <v>4500</v>
      </c>
      <c r="Q77" s="286"/>
      <c r="R77" s="286">
        <v>105</v>
      </c>
      <c r="S77" s="286"/>
      <c r="T77" s="286">
        <f t="shared" si="22"/>
        <v>11250</v>
      </c>
      <c r="U77" s="286">
        <v>2200</v>
      </c>
      <c r="V77" s="286">
        <v>2850</v>
      </c>
      <c r="W77" s="286">
        <v>2560</v>
      </c>
      <c r="X77" s="286"/>
      <c r="Y77" s="286">
        <v>3640</v>
      </c>
      <c r="Z77" s="286"/>
      <c r="AA77" s="286"/>
      <c r="AB77" s="286"/>
    </row>
    <row r="78" spans="1:28" ht="13.5">
      <c r="A78" s="315" t="s">
        <v>1452</v>
      </c>
      <c r="B78" s="286">
        <f t="shared" si="20"/>
        <v>109813</v>
      </c>
      <c r="C78" s="286">
        <f t="shared" si="21"/>
        <v>77445</v>
      </c>
      <c r="D78" s="286">
        <v>22800</v>
      </c>
      <c r="E78" s="286">
        <v>13300</v>
      </c>
      <c r="F78" s="286"/>
      <c r="G78" s="286">
        <v>1900</v>
      </c>
      <c r="H78" s="286">
        <v>525</v>
      </c>
      <c r="I78" s="286">
        <v>2700</v>
      </c>
      <c r="J78" s="286">
        <v>2100</v>
      </c>
      <c r="K78" s="286">
        <v>1500</v>
      </c>
      <c r="L78" s="286">
        <v>3100</v>
      </c>
      <c r="M78" s="286">
        <v>3816</v>
      </c>
      <c r="N78" s="286">
        <v>1950</v>
      </c>
      <c r="O78" s="286">
        <v>21454</v>
      </c>
      <c r="P78" s="286">
        <v>2300</v>
      </c>
      <c r="Q78" s="286"/>
      <c r="R78" s="286"/>
      <c r="S78" s="286"/>
      <c r="T78" s="286">
        <f t="shared" si="22"/>
        <v>32368</v>
      </c>
      <c r="U78" s="286">
        <v>2800</v>
      </c>
      <c r="V78" s="286">
        <v>2000</v>
      </c>
      <c r="W78" s="286">
        <v>3200</v>
      </c>
      <c r="X78" s="286"/>
      <c r="Y78" s="286">
        <v>23868</v>
      </c>
      <c r="Z78" s="286"/>
      <c r="AA78" s="286">
        <v>500</v>
      </c>
      <c r="AB78" s="286"/>
    </row>
    <row r="79" spans="1:28" ht="13.5">
      <c r="A79" s="315" t="s">
        <v>1453</v>
      </c>
      <c r="B79" s="286">
        <f t="shared" si="20"/>
        <v>49918</v>
      </c>
      <c r="C79" s="286">
        <f t="shared" si="21"/>
        <v>38675</v>
      </c>
      <c r="D79" s="286">
        <v>6449</v>
      </c>
      <c r="E79" s="286">
        <v>3697</v>
      </c>
      <c r="F79" s="286"/>
      <c r="G79" s="286">
        <v>693</v>
      </c>
      <c r="H79" s="286">
        <v>29</v>
      </c>
      <c r="I79" s="286">
        <v>850</v>
      </c>
      <c r="J79" s="286">
        <v>901</v>
      </c>
      <c r="K79" s="286">
        <v>602</v>
      </c>
      <c r="L79" s="286">
        <v>1571</v>
      </c>
      <c r="M79" s="286">
        <v>1865</v>
      </c>
      <c r="N79" s="286">
        <v>558</v>
      </c>
      <c r="O79" s="286">
        <v>20584</v>
      </c>
      <c r="P79" s="286">
        <v>876</v>
      </c>
      <c r="Q79" s="286"/>
      <c r="R79" s="286"/>
      <c r="S79" s="286"/>
      <c r="T79" s="286">
        <f t="shared" si="22"/>
        <v>11243</v>
      </c>
      <c r="U79" s="286">
        <v>862</v>
      </c>
      <c r="V79" s="286">
        <v>7371</v>
      </c>
      <c r="W79" s="286">
        <v>2500</v>
      </c>
      <c r="X79" s="286"/>
      <c r="Y79" s="286">
        <v>200</v>
      </c>
      <c r="Z79" s="286"/>
      <c r="AA79" s="286">
        <v>310</v>
      </c>
      <c r="AB79" s="286"/>
    </row>
    <row r="80" spans="1:28" ht="13.5">
      <c r="A80" s="315" t="s">
        <v>1454</v>
      </c>
      <c r="B80" s="286">
        <f t="shared" si="20"/>
        <v>50000</v>
      </c>
      <c r="C80" s="286">
        <f t="shared" si="21"/>
        <v>38000</v>
      </c>
      <c r="D80" s="286">
        <v>8000</v>
      </c>
      <c r="E80" s="286">
        <v>2557</v>
      </c>
      <c r="F80" s="286"/>
      <c r="G80" s="286">
        <v>3948</v>
      </c>
      <c r="H80" s="286"/>
      <c r="I80" s="286">
        <v>3396</v>
      </c>
      <c r="J80" s="286">
        <v>1768</v>
      </c>
      <c r="K80" s="286">
        <v>1589</v>
      </c>
      <c r="L80" s="286">
        <v>4797</v>
      </c>
      <c r="M80" s="286">
        <v>3581</v>
      </c>
      <c r="N80" s="286">
        <v>2006</v>
      </c>
      <c r="O80" s="286">
        <v>2278</v>
      </c>
      <c r="P80" s="286">
        <v>4080</v>
      </c>
      <c r="Q80" s="286"/>
      <c r="R80" s="286"/>
      <c r="S80" s="286"/>
      <c r="T80" s="286">
        <f t="shared" si="22"/>
        <v>12000</v>
      </c>
      <c r="U80" s="286"/>
      <c r="V80" s="286"/>
      <c r="W80" s="286"/>
      <c r="X80" s="286"/>
      <c r="Y80" s="286">
        <v>12000</v>
      </c>
      <c r="Z80" s="286"/>
      <c r="AA80" s="286"/>
      <c r="AB80" s="286"/>
    </row>
    <row r="81" spans="1:28" ht="13.5">
      <c r="A81" s="315" t="s">
        <v>1455</v>
      </c>
      <c r="B81" s="286">
        <f t="shared" si="20"/>
        <v>511037</v>
      </c>
      <c r="C81" s="286">
        <f t="shared" si="21"/>
        <v>488037</v>
      </c>
      <c r="D81" s="286">
        <v>198373</v>
      </c>
      <c r="E81" s="286">
        <v>189542</v>
      </c>
      <c r="F81" s="286"/>
      <c r="G81" s="286">
        <v>6869</v>
      </c>
      <c r="H81" s="286">
        <v>35000</v>
      </c>
      <c r="I81" s="286">
        <v>14393</v>
      </c>
      <c r="J81" s="286">
        <v>17501</v>
      </c>
      <c r="K81" s="286">
        <v>6891</v>
      </c>
      <c r="L81" s="286">
        <v>12752</v>
      </c>
      <c r="M81" s="286">
        <v>84</v>
      </c>
      <c r="N81" s="286">
        <v>136</v>
      </c>
      <c r="O81" s="286"/>
      <c r="P81" s="286">
        <v>554</v>
      </c>
      <c r="Q81" s="286"/>
      <c r="R81" s="286">
        <v>5942</v>
      </c>
      <c r="S81" s="286"/>
      <c r="T81" s="286">
        <f t="shared" si="22"/>
        <v>23000</v>
      </c>
      <c r="U81" s="286">
        <v>15791</v>
      </c>
      <c r="V81" s="286">
        <v>3553</v>
      </c>
      <c r="W81" s="286">
        <v>1006</v>
      </c>
      <c r="X81" s="286"/>
      <c r="Y81" s="286">
        <v>402</v>
      </c>
      <c r="Z81" s="286"/>
      <c r="AA81" s="286">
        <v>2248</v>
      </c>
      <c r="AB81" s="286"/>
    </row>
    <row r="82" spans="1:28" ht="13.5">
      <c r="A82" s="210" t="s">
        <v>1456</v>
      </c>
      <c r="B82" s="284">
        <f>SUM(B83:B85)</f>
        <v>1007694</v>
      </c>
      <c r="C82" s="284">
        <f aca="true" t="shared" si="23" ref="C82:AB82">SUM(C83:C85)</f>
        <v>738525</v>
      </c>
      <c r="D82" s="284">
        <f t="shared" si="23"/>
        <v>303880</v>
      </c>
      <c r="E82" s="284">
        <f t="shared" si="23"/>
        <v>79409</v>
      </c>
      <c r="F82" s="284">
        <f t="shared" si="23"/>
        <v>0</v>
      </c>
      <c r="G82" s="284">
        <f t="shared" si="23"/>
        <v>37037</v>
      </c>
      <c r="H82" s="284">
        <f t="shared" si="23"/>
        <v>80404</v>
      </c>
      <c r="I82" s="284">
        <f t="shared" si="23"/>
        <v>38594</v>
      </c>
      <c r="J82" s="284">
        <f t="shared" si="23"/>
        <v>33934</v>
      </c>
      <c r="K82" s="284">
        <f t="shared" si="23"/>
        <v>13951</v>
      </c>
      <c r="L82" s="284">
        <f t="shared" si="23"/>
        <v>66062</v>
      </c>
      <c r="M82" s="284">
        <f t="shared" si="23"/>
        <v>22947</v>
      </c>
      <c r="N82" s="284">
        <f t="shared" si="23"/>
        <v>17794</v>
      </c>
      <c r="O82" s="284">
        <f t="shared" si="23"/>
        <v>4713</v>
      </c>
      <c r="P82" s="284">
        <f t="shared" si="23"/>
        <v>37958</v>
      </c>
      <c r="Q82" s="284">
        <f t="shared" si="23"/>
        <v>0</v>
      </c>
      <c r="R82" s="284">
        <f t="shared" si="23"/>
        <v>1600</v>
      </c>
      <c r="S82" s="284">
        <f t="shared" si="23"/>
        <v>242</v>
      </c>
      <c r="T82" s="284">
        <f t="shared" si="23"/>
        <v>269169</v>
      </c>
      <c r="U82" s="284">
        <f t="shared" si="23"/>
        <v>41808</v>
      </c>
      <c r="V82" s="284">
        <f t="shared" si="23"/>
        <v>30023</v>
      </c>
      <c r="W82" s="284">
        <f t="shared" si="23"/>
        <v>42316</v>
      </c>
      <c r="X82" s="284">
        <f t="shared" si="23"/>
        <v>3229</v>
      </c>
      <c r="Y82" s="284">
        <f t="shared" si="23"/>
        <v>108956</v>
      </c>
      <c r="Z82" s="284">
        <f t="shared" si="23"/>
        <v>4831</v>
      </c>
      <c r="AA82" s="284">
        <f t="shared" si="23"/>
        <v>15624</v>
      </c>
      <c r="AB82" s="284">
        <f t="shared" si="23"/>
        <v>22382</v>
      </c>
    </row>
    <row r="83" spans="1:28" ht="13.5">
      <c r="A83" s="285" t="s">
        <v>1391</v>
      </c>
      <c r="B83" s="284">
        <f aca="true" t="shared" si="24" ref="B83:B94">SUM(C83+T83)</f>
        <v>95000</v>
      </c>
      <c r="C83" s="284">
        <f aca="true" t="shared" si="25" ref="C83:C94">SUM(D83:S83)</f>
        <v>45100</v>
      </c>
      <c r="D83" s="284">
        <v>24500</v>
      </c>
      <c r="E83" s="284"/>
      <c r="F83" s="284"/>
      <c r="G83" s="284"/>
      <c r="H83" s="284">
        <v>19000</v>
      </c>
      <c r="I83" s="284"/>
      <c r="J83" s="284"/>
      <c r="K83" s="284"/>
      <c r="L83" s="284"/>
      <c r="M83" s="284"/>
      <c r="N83" s="284"/>
      <c r="O83" s="284"/>
      <c r="P83" s="284"/>
      <c r="Q83" s="284"/>
      <c r="R83" s="284">
        <v>1600</v>
      </c>
      <c r="S83" s="284"/>
      <c r="T83" s="284">
        <f>SUM(U83:AB83)</f>
        <v>49900</v>
      </c>
      <c r="U83" s="284">
        <v>3100</v>
      </c>
      <c r="V83" s="284">
        <v>8900</v>
      </c>
      <c r="W83" s="284">
        <v>12500</v>
      </c>
      <c r="X83" s="284"/>
      <c r="Y83" s="284">
        <v>9000</v>
      </c>
      <c r="Z83" s="284">
        <v>3900</v>
      </c>
      <c r="AA83" s="284">
        <v>12000</v>
      </c>
      <c r="AB83" s="284">
        <v>500</v>
      </c>
    </row>
    <row r="84" spans="1:28" ht="13.5">
      <c r="A84" s="316" t="s">
        <v>1457</v>
      </c>
      <c r="B84" s="284">
        <f t="shared" si="24"/>
        <v>100000</v>
      </c>
      <c r="C84" s="284">
        <f t="shared" si="25"/>
        <v>93000</v>
      </c>
      <c r="D84" s="284">
        <v>41200</v>
      </c>
      <c r="E84" s="284">
        <v>12800</v>
      </c>
      <c r="F84" s="284"/>
      <c r="G84" s="284">
        <v>3400</v>
      </c>
      <c r="H84" s="284">
        <v>200</v>
      </c>
      <c r="I84" s="284">
        <v>6800</v>
      </c>
      <c r="J84" s="284">
        <v>6700</v>
      </c>
      <c r="K84" s="284">
        <v>2390</v>
      </c>
      <c r="L84" s="284">
        <v>13700</v>
      </c>
      <c r="M84" s="284">
        <v>1900</v>
      </c>
      <c r="N84" s="284">
        <v>500</v>
      </c>
      <c r="O84" s="284"/>
      <c r="P84" s="284">
        <v>3200</v>
      </c>
      <c r="Q84" s="284"/>
      <c r="R84" s="284"/>
      <c r="S84" s="284">
        <v>210</v>
      </c>
      <c r="T84" s="284">
        <f aca="true" t="shared" si="26" ref="T84:T94">SUM(U84:AB84)</f>
        <v>7000</v>
      </c>
      <c r="U84" s="284">
        <v>5000</v>
      </c>
      <c r="V84" s="284">
        <v>430</v>
      </c>
      <c r="W84" s="284">
        <v>600</v>
      </c>
      <c r="X84" s="284"/>
      <c r="Y84" s="284">
        <v>400</v>
      </c>
      <c r="Z84" s="284"/>
      <c r="AA84" s="284">
        <v>570</v>
      </c>
      <c r="AB84" s="284"/>
    </row>
    <row r="85" spans="1:28" ht="13.5">
      <c r="A85" s="283" t="s">
        <v>1394</v>
      </c>
      <c r="B85" s="284">
        <f>SUM(B86:B94)</f>
        <v>812694</v>
      </c>
      <c r="C85" s="284">
        <f aca="true" t="shared" si="27" ref="C85:AB85">SUM(C86:C94)</f>
        <v>600425</v>
      </c>
      <c r="D85" s="284">
        <f t="shared" si="27"/>
        <v>238180</v>
      </c>
      <c r="E85" s="284">
        <f t="shared" si="27"/>
        <v>66609</v>
      </c>
      <c r="F85" s="284">
        <f t="shared" si="27"/>
        <v>0</v>
      </c>
      <c r="G85" s="284">
        <f t="shared" si="27"/>
        <v>33637</v>
      </c>
      <c r="H85" s="284">
        <f t="shared" si="27"/>
        <v>61204</v>
      </c>
      <c r="I85" s="284">
        <f t="shared" si="27"/>
        <v>31794</v>
      </c>
      <c r="J85" s="284">
        <f t="shared" si="27"/>
        <v>27234</v>
      </c>
      <c r="K85" s="284">
        <f t="shared" si="27"/>
        <v>11561</v>
      </c>
      <c r="L85" s="284">
        <f t="shared" si="27"/>
        <v>52362</v>
      </c>
      <c r="M85" s="284">
        <f t="shared" si="27"/>
        <v>21047</v>
      </c>
      <c r="N85" s="284">
        <f t="shared" si="27"/>
        <v>17294</v>
      </c>
      <c r="O85" s="284">
        <f t="shared" si="27"/>
        <v>4713</v>
      </c>
      <c r="P85" s="284">
        <f t="shared" si="27"/>
        <v>34758</v>
      </c>
      <c r="Q85" s="284">
        <f t="shared" si="27"/>
        <v>0</v>
      </c>
      <c r="R85" s="284">
        <f t="shared" si="27"/>
        <v>0</v>
      </c>
      <c r="S85" s="284">
        <f t="shared" si="27"/>
        <v>32</v>
      </c>
      <c r="T85" s="284">
        <f t="shared" si="27"/>
        <v>212269</v>
      </c>
      <c r="U85" s="284">
        <f t="shared" si="27"/>
        <v>33708</v>
      </c>
      <c r="V85" s="284">
        <f t="shared" si="27"/>
        <v>20693</v>
      </c>
      <c r="W85" s="284">
        <f t="shared" si="27"/>
        <v>29216</v>
      </c>
      <c r="X85" s="284">
        <f t="shared" si="27"/>
        <v>3229</v>
      </c>
      <c r="Y85" s="284">
        <f t="shared" si="27"/>
        <v>99556</v>
      </c>
      <c r="Z85" s="284">
        <f t="shared" si="27"/>
        <v>931</v>
      </c>
      <c r="AA85" s="284">
        <f t="shared" si="27"/>
        <v>3054</v>
      </c>
      <c r="AB85" s="284">
        <f t="shared" si="27"/>
        <v>21882</v>
      </c>
    </row>
    <row r="86" spans="1:28" ht="13.5">
      <c r="A86" s="285" t="s">
        <v>1458</v>
      </c>
      <c r="B86" s="284">
        <f t="shared" si="24"/>
        <v>374841</v>
      </c>
      <c r="C86" s="284">
        <f t="shared" si="25"/>
        <v>288824</v>
      </c>
      <c r="D86" s="286">
        <v>102532</v>
      </c>
      <c r="E86" s="286">
        <v>38445</v>
      </c>
      <c r="F86" s="286">
        <v>0</v>
      </c>
      <c r="G86" s="286">
        <v>23785</v>
      </c>
      <c r="H86" s="286">
        <v>5000</v>
      </c>
      <c r="I86" s="286">
        <v>18000</v>
      </c>
      <c r="J86" s="286">
        <v>16628</v>
      </c>
      <c r="K86" s="286">
        <v>6000</v>
      </c>
      <c r="L86" s="286">
        <v>24654</v>
      </c>
      <c r="M86" s="286">
        <v>16000</v>
      </c>
      <c r="N86" s="286">
        <v>10538</v>
      </c>
      <c r="O86" s="286">
        <v>519</v>
      </c>
      <c r="P86" s="286">
        <v>26721</v>
      </c>
      <c r="Q86" s="286">
        <v>0</v>
      </c>
      <c r="R86" s="286">
        <v>0</v>
      </c>
      <c r="S86" s="286">
        <v>2</v>
      </c>
      <c r="T86" s="284">
        <f t="shared" si="26"/>
        <v>86017</v>
      </c>
      <c r="U86" s="286">
        <v>17200</v>
      </c>
      <c r="V86" s="286">
        <v>11112</v>
      </c>
      <c r="W86" s="286">
        <v>11818</v>
      </c>
      <c r="X86" s="286">
        <v>2157</v>
      </c>
      <c r="Y86" s="286">
        <v>43730</v>
      </c>
      <c r="Z86" s="286"/>
      <c r="AA86" s="286"/>
      <c r="AB86" s="286"/>
    </row>
    <row r="87" spans="1:28" ht="13.5">
      <c r="A87" s="285" t="s">
        <v>1459</v>
      </c>
      <c r="B87" s="284">
        <f t="shared" si="24"/>
        <v>103420</v>
      </c>
      <c r="C87" s="284">
        <f t="shared" si="25"/>
        <v>87660</v>
      </c>
      <c r="D87" s="286">
        <v>41910</v>
      </c>
      <c r="E87" s="286">
        <v>5620</v>
      </c>
      <c r="F87" s="286"/>
      <c r="G87" s="286">
        <v>2520</v>
      </c>
      <c r="H87" s="286">
        <v>7100</v>
      </c>
      <c r="I87" s="286">
        <v>5270</v>
      </c>
      <c r="J87" s="286">
        <v>2990</v>
      </c>
      <c r="K87" s="286">
        <v>1570</v>
      </c>
      <c r="L87" s="286">
        <v>15510</v>
      </c>
      <c r="M87" s="286">
        <v>510</v>
      </c>
      <c r="N87" s="286">
        <v>1480</v>
      </c>
      <c r="O87" s="286">
        <v>1780</v>
      </c>
      <c r="P87" s="286">
        <v>1370</v>
      </c>
      <c r="Q87" s="286"/>
      <c r="R87" s="286"/>
      <c r="S87" s="286">
        <v>30</v>
      </c>
      <c r="T87" s="284">
        <f t="shared" si="26"/>
        <v>15760</v>
      </c>
      <c r="U87" s="286">
        <v>4000</v>
      </c>
      <c r="V87" s="286">
        <v>800</v>
      </c>
      <c r="W87" s="286">
        <v>2100</v>
      </c>
      <c r="X87" s="286"/>
      <c r="Y87" s="286">
        <v>8680</v>
      </c>
      <c r="Z87" s="286">
        <v>160</v>
      </c>
      <c r="AA87" s="286">
        <v>20</v>
      </c>
      <c r="AB87" s="286"/>
    </row>
    <row r="88" spans="1:28" ht="13.5">
      <c r="A88" s="285" t="s">
        <v>1460</v>
      </c>
      <c r="B88" s="284">
        <f t="shared" si="24"/>
        <v>25000</v>
      </c>
      <c r="C88" s="284">
        <f t="shared" si="25"/>
        <v>18840</v>
      </c>
      <c r="D88" s="286">
        <v>8590</v>
      </c>
      <c r="E88" s="286">
        <v>842</v>
      </c>
      <c r="F88" s="286"/>
      <c r="G88" s="286">
        <v>636</v>
      </c>
      <c r="H88" s="286">
        <v>1170</v>
      </c>
      <c r="I88" s="286">
        <v>659</v>
      </c>
      <c r="J88" s="286">
        <v>987</v>
      </c>
      <c r="K88" s="286">
        <v>499</v>
      </c>
      <c r="L88" s="286">
        <v>1669</v>
      </c>
      <c r="M88" s="286">
        <v>1230</v>
      </c>
      <c r="N88" s="286">
        <v>732</v>
      </c>
      <c r="O88" s="286">
        <v>1100</v>
      </c>
      <c r="P88" s="286">
        <v>726</v>
      </c>
      <c r="Q88" s="286"/>
      <c r="R88" s="286"/>
      <c r="S88" s="286"/>
      <c r="T88" s="284">
        <f t="shared" si="26"/>
        <v>6160</v>
      </c>
      <c r="U88" s="286">
        <v>1100</v>
      </c>
      <c r="V88" s="286">
        <v>690</v>
      </c>
      <c r="W88" s="286">
        <v>2538</v>
      </c>
      <c r="X88" s="286"/>
      <c r="Y88" s="286">
        <v>1575</v>
      </c>
      <c r="Z88" s="286">
        <v>150</v>
      </c>
      <c r="AA88" s="286"/>
      <c r="AB88" s="286">
        <v>107</v>
      </c>
    </row>
    <row r="89" spans="1:28" ht="13.5">
      <c r="A89" s="315" t="s">
        <v>1461</v>
      </c>
      <c r="B89" s="284">
        <f t="shared" si="24"/>
        <v>29252</v>
      </c>
      <c r="C89" s="284">
        <f t="shared" si="25"/>
        <v>23460</v>
      </c>
      <c r="D89" s="286">
        <v>12150</v>
      </c>
      <c r="E89" s="286">
        <v>1220</v>
      </c>
      <c r="F89" s="286"/>
      <c r="G89" s="286">
        <v>1920</v>
      </c>
      <c r="H89" s="286">
        <v>2125</v>
      </c>
      <c r="I89" s="286">
        <v>490</v>
      </c>
      <c r="J89" s="286">
        <v>640</v>
      </c>
      <c r="K89" s="286">
        <v>450</v>
      </c>
      <c r="L89" s="286">
        <v>1740</v>
      </c>
      <c r="M89" s="286">
        <v>204</v>
      </c>
      <c r="N89" s="286">
        <v>807</v>
      </c>
      <c r="O89" s="286">
        <v>614</v>
      </c>
      <c r="P89" s="286">
        <v>1100</v>
      </c>
      <c r="Q89" s="286"/>
      <c r="R89" s="286"/>
      <c r="S89" s="286"/>
      <c r="T89" s="284">
        <f t="shared" si="26"/>
        <v>5792</v>
      </c>
      <c r="U89" s="286">
        <v>1320</v>
      </c>
      <c r="V89" s="286">
        <v>700</v>
      </c>
      <c r="W89" s="286">
        <v>1300</v>
      </c>
      <c r="X89" s="286">
        <v>1072</v>
      </c>
      <c r="Y89" s="286">
        <v>100</v>
      </c>
      <c r="Z89" s="286">
        <v>600</v>
      </c>
      <c r="AA89" s="286">
        <v>700</v>
      </c>
      <c r="AB89" s="286"/>
    </row>
    <row r="90" spans="1:28" ht="13.5">
      <c r="A90" s="285" t="s">
        <v>1462</v>
      </c>
      <c r="B90" s="284">
        <f t="shared" si="24"/>
        <v>100000</v>
      </c>
      <c r="C90" s="284">
        <f t="shared" si="25"/>
        <v>72724</v>
      </c>
      <c r="D90" s="286">
        <v>18098</v>
      </c>
      <c r="E90" s="286">
        <v>8774</v>
      </c>
      <c r="F90" s="286">
        <v>0</v>
      </c>
      <c r="G90" s="286">
        <v>2211</v>
      </c>
      <c r="H90" s="286">
        <v>34269</v>
      </c>
      <c r="I90" s="286">
        <v>2513</v>
      </c>
      <c r="J90" s="286">
        <v>2101</v>
      </c>
      <c r="K90" s="286">
        <v>800</v>
      </c>
      <c r="L90" s="286">
        <v>2568</v>
      </c>
      <c r="M90" s="286">
        <v>253</v>
      </c>
      <c r="N90" s="286">
        <v>314</v>
      </c>
      <c r="O90" s="286"/>
      <c r="P90" s="286">
        <v>823</v>
      </c>
      <c r="Q90" s="286"/>
      <c r="R90" s="286"/>
      <c r="S90" s="286"/>
      <c r="T90" s="284">
        <f t="shared" si="26"/>
        <v>27276</v>
      </c>
      <c r="U90" s="286">
        <v>4913</v>
      </c>
      <c r="V90" s="286">
        <v>1177</v>
      </c>
      <c r="W90" s="286">
        <v>3284</v>
      </c>
      <c r="X90" s="286">
        <v>0</v>
      </c>
      <c r="Y90" s="286">
        <v>17344</v>
      </c>
      <c r="Z90" s="286">
        <v>6</v>
      </c>
      <c r="AA90" s="286">
        <v>377</v>
      </c>
      <c r="AB90" s="286">
        <v>175</v>
      </c>
    </row>
    <row r="91" spans="1:28" ht="13.5">
      <c r="A91" s="315" t="s">
        <v>1463</v>
      </c>
      <c r="B91" s="284">
        <f t="shared" si="24"/>
        <v>40000</v>
      </c>
      <c r="C91" s="284">
        <f t="shared" si="25"/>
        <v>17800</v>
      </c>
      <c r="D91" s="286">
        <v>9698</v>
      </c>
      <c r="E91" s="286">
        <v>1865</v>
      </c>
      <c r="F91" s="286"/>
      <c r="G91" s="286">
        <v>885</v>
      </c>
      <c r="H91" s="286">
        <v>350</v>
      </c>
      <c r="I91" s="286">
        <v>950</v>
      </c>
      <c r="J91" s="286">
        <v>603</v>
      </c>
      <c r="K91" s="286">
        <v>250</v>
      </c>
      <c r="L91" s="286">
        <v>823</v>
      </c>
      <c r="M91" s="286">
        <v>350</v>
      </c>
      <c r="N91" s="286">
        <v>1100</v>
      </c>
      <c r="O91" s="286">
        <v>300</v>
      </c>
      <c r="P91" s="286">
        <v>626</v>
      </c>
      <c r="Q91" s="286"/>
      <c r="R91" s="286"/>
      <c r="S91" s="286"/>
      <c r="T91" s="284">
        <f t="shared" si="26"/>
        <v>22200</v>
      </c>
      <c r="U91" s="286">
        <v>1050</v>
      </c>
      <c r="V91" s="286">
        <v>1500</v>
      </c>
      <c r="W91" s="286">
        <v>5200</v>
      </c>
      <c r="X91" s="286">
        <v>0</v>
      </c>
      <c r="Y91" s="286">
        <v>11435</v>
      </c>
      <c r="Z91" s="286">
        <v>15</v>
      </c>
      <c r="AA91" s="286">
        <v>1000</v>
      </c>
      <c r="AB91" s="286">
        <v>2000</v>
      </c>
    </row>
    <row r="92" spans="1:28" ht="13.5">
      <c r="A92" s="315" t="s">
        <v>1464</v>
      </c>
      <c r="B92" s="284">
        <f t="shared" si="24"/>
        <v>104181</v>
      </c>
      <c r="C92" s="284">
        <f t="shared" si="25"/>
        <v>68117</v>
      </c>
      <c r="D92" s="286">
        <v>33594</v>
      </c>
      <c r="E92" s="286">
        <v>8000</v>
      </c>
      <c r="F92" s="286">
        <v>0</v>
      </c>
      <c r="G92" s="286">
        <v>960</v>
      </c>
      <c r="H92" s="286">
        <v>9710</v>
      </c>
      <c r="I92" s="286">
        <v>3053</v>
      </c>
      <c r="J92" s="286">
        <v>2450</v>
      </c>
      <c r="K92" s="286">
        <v>1550</v>
      </c>
      <c r="L92" s="286">
        <v>3650</v>
      </c>
      <c r="M92" s="286">
        <v>1250</v>
      </c>
      <c r="N92" s="286">
        <v>1550</v>
      </c>
      <c r="O92" s="286">
        <v>400</v>
      </c>
      <c r="P92" s="286">
        <v>1950</v>
      </c>
      <c r="Q92" s="286">
        <v>0</v>
      </c>
      <c r="R92" s="286">
        <v>0</v>
      </c>
      <c r="S92" s="286"/>
      <c r="T92" s="284">
        <f t="shared" si="26"/>
        <v>36064</v>
      </c>
      <c r="U92" s="286">
        <v>3020</v>
      </c>
      <c r="V92" s="286">
        <v>1936</v>
      </c>
      <c r="W92" s="286">
        <v>1321</v>
      </c>
      <c r="X92" s="286">
        <v>0</v>
      </c>
      <c r="Y92" s="286">
        <v>10000</v>
      </c>
      <c r="Z92" s="286">
        <v>0</v>
      </c>
      <c r="AA92" s="286">
        <v>267</v>
      </c>
      <c r="AB92" s="286">
        <v>19520</v>
      </c>
    </row>
    <row r="93" spans="1:28" ht="13.5">
      <c r="A93" s="315" t="s">
        <v>1465</v>
      </c>
      <c r="B93" s="284">
        <f t="shared" si="24"/>
        <v>20000</v>
      </c>
      <c r="C93" s="284">
        <f t="shared" si="25"/>
        <v>14000</v>
      </c>
      <c r="D93" s="286">
        <v>7108</v>
      </c>
      <c r="E93" s="286">
        <v>1243</v>
      </c>
      <c r="F93" s="286"/>
      <c r="G93" s="286">
        <v>220</v>
      </c>
      <c r="H93" s="286">
        <v>1280</v>
      </c>
      <c r="I93" s="286">
        <v>559</v>
      </c>
      <c r="J93" s="286">
        <v>335</v>
      </c>
      <c r="K93" s="286">
        <v>292</v>
      </c>
      <c r="L93" s="286">
        <v>1148</v>
      </c>
      <c r="M93" s="286">
        <v>250</v>
      </c>
      <c r="N93" s="286">
        <v>623</v>
      </c>
      <c r="O93" s="286"/>
      <c r="P93" s="286">
        <v>942</v>
      </c>
      <c r="Q93" s="286"/>
      <c r="R93" s="286"/>
      <c r="S93" s="286"/>
      <c r="T93" s="284">
        <f t="shared" si="26"/>
        <v>6000</v>
      </c>
      <c r="U93" s="286">
        <v>615</v>
      </c>
      <c r="V93" s="286">
        <v>1239</v>
      </c>
      <c r="W93" s="286">
        <v>1369</v>
      </c>
      <c r="X93" s="286"/>
      <c r="Y93" s="286">
        <v>2387</v>
      </c>
      <c r="Z93" s="286"/>
      <c r="AA93" s="286">
        <v>390</v>
      </c>
      <c r="AB93" s="286"/>
    </row>
    <row r="94" spans="1:28" ht="13.5">
      <c r="A94" s="315" t="s">
        <v>1466</v>
      </c>
      <c r="B94" s="284">
        <f t="shared" si="24"/>
        <v>16000</v>
      </c>
      <c r="C94" s="284">
        <f t="shared" si="25"/>
        <v>9000</v>
      </c>
      <c r="D94" s="286">
        <v>4500</v>
      </c>
      <c r="E94" s="286">
        <v>600</v>
      </c>
      <c r="F94" s="286"/>
      <c r="G94" s="286">
        <v>500</v>
      </c>
      <c r="H94" s="286">
        <v>200</v>
      </c>
      <c r="I94" s="286">
        <v>300</v>
      </c>
      <c r="J94" s="286">
        <v>500</v>
      </c>
      <c r="K94" s="286">
        <v>150</v>
      </c>
      <c r="L94" s="286">
        <v>600</v>
      </c>
      <c r="M94" s="286">
        <v>1000</v>
      </c>
      <c r="N94" s="286">
        <v>150</v>
      </c>
      <c r="O94" s="286"/>
      <c r="P94" s="286">
        <v>500</v>
      </c>
      <c r="Q94" s="286"/>
      <c r="R94" s="286"/>
      <c r="S94" s="286"/>
      <c r="T94" s="284">
        <f t="shared" si="26"/>
        <v>7000</v>
      </c>
      <c r="U94" s="286">
        <v>490</v>
      </c>
      <c r="V94" s="286">
        <v>1539</v>
      </c>
      <c r="W94" s="286">
        <v>286</v>
      </c>
      <c r="X94" s="286"/>
      <c r="Y94" s="286">
        <v>4305</v>
      </c>
      <c r="Z94" s="286"/>
      <c r="AA94" s="286">
        <v>300</v>
      </c>
      <c r="AB94" s="286">
        <v>80</v>
      </c>
    </row>
    <row r="95" spans="1:28" ht="13.5">
      <c r="A95" s="317" t="s">
        <v>1467</v>
      </c>
      <c r="B95" s="318">
        <f aca="true" t="shared" si="28" ref="B95:AB95">SUM(B96:B97)</f>
        <v>1443850</v>
      </c>
      <c r="C95" s="318">
        <f t="shared" si="28"/>
        <v>1124193</v>
      </c>
      <c r="D95" s="318">
        <f t="shared" si="28"/>
        <v>492994</v>
      </c>
      <c r="E95" s="318">
        <f t="shared" si="28"/>
        <v>133299</v>
      </c>
      <c r="F95" s="318">
        <f t="shared" si="28"/>
        <v>0</v>
      </c>
      <c r="G95" s="318">
        <f t="shared" si="28"/>
        <v>33376</v>
      </c>
      <c r="H95" s="318">
        <f t="shared" si="28"/>
        <v>115710</v>
      </c>
      <c r="I95" s="318">
        <f t="shared" si="28"/>
        <v>77640</v>
      </c>
      <c r="J95" s="318">
        <f t="shared" si="28"/>
        <v>35439</v>
      </c>
      <c r="K95" s="318">
        <f t="shared" si="28"/>
        <v>19578</v>
      </c>
      <c r="L95" s="318">
        <f t="shared" si="28"/>
        <v>48079</v>
      </c>
      <c r="M95" s="318">
        <f t="shared" si="28"/>
        <v>35583</v>
      </c>
      <c r="N95" s="318">
        <f t="shared" si="28"/>
        <v>22800</v>
      </c>
      <c r="O95" s="318">
        <f t="shared" si="28"/>
        <v>54431</v>
      </c>
      <c r="P95" s="318">
        <f t="shared" si="28"/>
        <v>50234</v>
      </c>
      <c r="Q95" s="318">
        <f t="shared" si="28"/>
        <v>0</v>
      </c>
      <c r="R95" s="318">
        <f t="shared" si="28"/>
        <v>5030</v>
      </c>
      <c r="S95" s="318">
        <f t="shared" si="28"/>
        <v>0</v>
      </c>
      <c r="T95" s="318">
        <f t="shared" si="28"/>
        <v>319657</v>
      </c>
      <c r="U95" s="318">
        <f t="shared" si="28"/>
        <v>80157</v>
      </c>
      <c r="V95" s="318">
        <f t="shared" si="28"/>
        <v>36817</v>
      </c>
      <c r="W95" s="318">
        <f t="shared" si="28"/>
        <v>34130</v>
      </c>
      <c r="X95" s="318">
        <f t="shared" si="28"/>
        <v>20000</v>
      </c>
      <c r="Y95" s="318">
        <f t="shared" si="28"/>
        <v>131787</v>
      </c>
      <c r="Z95" s="318">
        <f t="shared" si="28"/>
        <v>2250</v>
      </c>
      <c r="AA95" s="318">
        <f t="shared" si="28"/>
        <v>14516</v>
      </c>
      <c r="AB95" s="318">
        <f t="shared" si="28"/>
        <v>0</v>
      </c>
    </row>
    <row r="96" spans="1:28" ht="13.5">
      <c r="A96" s="285" t="s">
        <v>1433</v>
      </c>
      <c r="B96" s="318">
        <f aca="true" t="shared" si="29" ref="B96:B106">SUM(C96,T96)</f>
        <v>75800</v>
      </c>
      <c r="C96" s="318">
        <f aca="true" t="shared" si="30" ref="C96:C106">SUM(D96:S96)</f>
        <v>27563</v>
      </c>
      <c r="D96" s="319">
        <v>7107</v>
      </c>
      <c r="E96" s="319">
        <v>1983</v>
      </c>
      <c r="F96" s="319"/>
      <c r="G96" s="319">
        <v>707</v>
      </c>
      <c r="H96" s="319">
        <v>1</v>
      </c>
      <c r="I96" s="319">
        <v>1113</v>
      </c>
      <c r="J96" s="319">
        <v>3953</v>
      </c>
      <c r="K96" s="319">
        <v>1407</v>
      </c>
      <c r="L96" s="319">
        <v>3762</v>
      </c>
      <c r="M96" s="319">
        <v>958</v>
      </c>
      <c r="N96" s="319">
        <v>1</v>
      </c>
      <c r="O96" s="319">
        <v>551</v>
      </c>
      <c r="P96" s="319">
        <v>1020</v>
      </c>
      <c r="Q96" s="319"/>
      <c r="R96" s="319">
        <v>5000</v>
      </c>
      <c r="S96" s="319"/>
      <c r="T96" s="318">
        <f aca="true" t="shared" si="31" ref="T96:T106">SUM(U96:AB96)</f>
        <v>48237</v>
      </c>
      <c r="U96" s="319">
        <v>9666</v>
      </c>
      <c r="V96" s="319">
        <v>3857</v>
      </c>
      <c r="W96" s="319">
        <v>3525</v>
      </c>
      <c r="X96" s="319"/>
      <c r="Y96" s="319">
        <v>20383</v>
      </c>
      <c r="Z96" s="319"/>
      <c r="AA96" s="323">
        <v>10806</v>
      </c>
      <c r="AB96" s="323"/>
    </row>
    <row r="97" spans="1:28" ht="13.5">
      <c r="A97" s="283" t="s">
        <v>1468</v>
      </c>
      <c r="B97" s="318">
        <f aca="true" t="shared" si="32" ref="B97:AB97">SUM(B98:B106)</f>
        <v>1368050</v>
      </c>
      <c r="C97" s="318">
        <f t="shared" si="32"/>
        <v>1096630</v>
      </c>
      <c r="D97" s="318">
        <f t="shared" si="32"/>
        <v>485887</v>
      </c>
      <c r="E97" s="318">
        <f t="shared" si="32"/>
        <v>131316</v>
      </c>
      <c r="F97" s="318">
        <f t="shared" si="32"/>
        <v>0</v>
      </c>
      <c r="G97" s="318">
        <f t="shared" si="32"/>
        <v>32669</v>
      </c>
      <c r="H97" s="318">
        <f t="shared" si="32"/>
        <v>115709</v>
      </c>
      <c r="I97" s="318">
        <f t="shared" si="32"/>
        <v>76527</v>
      </c>
      <c r="J97" s="318">
        <f t="shared" si="32"/>
        <v>31486</v>
      </c>
      <c r="K97" s="318">
        <f t="shared" si="32"/>
        <v>18171</v>
      </c>
      <c r="L97" s="318">
        <f t="shared" si="32"/>
        <v>44317</v>
      </c>
      <c r="M97" s="318">
        <f t="shared" si="32"/>
        <v>34625</v>
      </c>
      <c r="N97" s="318">
        <f t="shared" si="32"/>
        <v>22799</v>
      </c>
      <c r="O97" s="318">
        <f t="shared" si="32"/>
        <v>53880</v>
      </c>
      <c r="P97" s="318">
        <f t="shared" si="32"/>
        <v>49214</v>
      </c>
      <c r="Q97" s="318">
        <f t="shared" si="32"/>
        <v>0</v>
      </c>
      <c r="R97" s="318">
        <f t="shared" si="32"/>
        <v>30</v>
      </c>
      <c r="S97" s="318">
        <f t="shared" si="32"/>
        <v>0</v>
      </c>
      <c r="T97" s="318">
        <f t="shared" si="32"/>
        <v>271420</v>
      </c>
      <c r="U97" s="318">
        <f t="shared" si="32"/>
        <v>70491</v>
      </c>
      <c r="V97" s="318">
        <f t="shared" si="32"/>
        <v>32960</v>
      </c>
      <c r="W97" s="318">
        <f t="shared" si="32"/>
        <v>30605</v>
      </c>
      <c r="X97" s="318">
        <f t="shared" si="32"/>
        <v>20000</v>
      </c>
      <c r="Y97" s="318">
        <f t="shared" si="32"/>
        <v>111404</v>
      </c>
      <c r="Z97" s="318">
        <f t="shared" si="32"/>
        <v>2250</v>
      </c>
      <c r="AA97" s="318">
        <f t="shared" si="32"/>
        <v>3710</v>
      </c>
      <c r="AB97" s="318">
        <f t="shared" si="32"/>
        <v>0</v>
      </c>
    </row>
    <row r="98" spans="1:28" ht="13.5">
      <c r="A98" s="285" t="s">
        <v>1469</v>
      </c>
      <c r="B98" s="318">
        <f t="shared" si="29"/>
        <v>298500</v>
      </c>
      <c r="C98" s="318">
        <f t="shared" si="30"/>
        <v>217700</v>
      </c>
      <c r="D98" s="319">
        <v>76600</v>
      </c>
      <c r="E98" s="319">
        <v>27000</v>
      </c>
      <c r="F98" s="319"/>
      <c r="G98" s="319">
        <v>13200</v>
      </c>
      <c r="H98" s="319">
        <v>1000</v>
      </c>
      <c r="I98" s="319">
        <v>13400</v>
      </c>
      <c r="J98" s="319">
        <v>10600</v>
      </c>
      <c r="K98" s="319">
        <v>6400</v>
      </c>
      <c r="L98" s="319">
        <v>12500</v>
      </c>
      <c r="M98" s="319">
        <v>16000</v>
      </c>
      <c r="N98" s="319">
        <v>10100</v>
      </c>
      <c r="O98" s="319">
        <v>3900</v>
      </c>
      <c r="P98" s="319">
        <v>27000</v>
      </c>
      <c r="Q98" s="319"/>
      <c r="R98" s="319"/>
      <c r="S98" s="319"/>
      <c r="T98" s="318">
        <f t="shared" si="31"/>
        <v>80800</v>
      </c>
      <c r="U98" s="319">
        <v>18100</v>
      </c>
      <c r="V98" s="319">
        <v>6200</v>
      </c>
      <c r="W98" s="319">
        <v>9800</v>
      </c>
      <c r="X98" s="319"/>
      <c r="Y98" s="319">
        <v>44000</v>
      </c>
      <c r="Z98" s="319">
        <v>1900</v>
      </c>
      <c r="AA98" s="319">
        <v>800</v>
      </c>
      <c r="AB98" s="318"/>
    </row>
    <row r="99" spans="1:28" ht="13.5">
      <c r="A99" s="285" t="s">
        <v>1470</v>
      </c>
      <c r="B99" s="318">
        <f t="shared" si="29"/>
        <v>451000</v>
      </c>
      <c r="C99" s="318">
        <f t="shared" si="30"/>
        <v>385763</v>
      </c>
      <c r="D99" s="319">
        <v>198075</v>
      </c>
      <c r="E99" s="319">
        <v>47731</v>
      </c>
      <c r="F99" s="319"/>
      <c r="G99" s="319">
        <v>8109</v>
      </c>
      <c r="H99" s="319">
        <v>43561</v>
      </c>
      <c r="I99" s="319">
        <v>34862</v>
      </c>
      <c r="J99" s="319">
        <v>6041</v>
      </c>
      <c r="K99" s="319">
        <v>4011</v>
      </c>
      <c r="L99" s="319">
        <v>13732</v>
      </c>
      <c r="M99" s="319">
        <v>8575</v>
      </c>
      <c r="N99" s="319">
        <v>3389</v>
      </c>
      <c r="O99" s="319">
        <v>9088</v>
      </c>
      <c r="P99" s="319">
        <v>8589</v>
      </c>
      <c r="Q99" s="319"/>
      <c r="R99" s="319"/>
      <c r="S99" s="319"/>
      <c r="T99" s="318">
        <f t="shared" si="31"/>
        <v>65237</v>
      </c>
      <c r="U99" s="319">
        <v>32000</v>
      </c>
      <c r="V99" s="319">
        <v>5005</v>
      </c>
      <c r="W99" s="319">
        <v>2945</v>
      </c>
      <c r="X99" s="319"/>
      <c r="Y99" s="319">
        <v>25287</v>
      </c>
      <c r="Z99" s="319"/>
      <c r="AA99" s="319"/>
      <c r="AB99" s="319"/>
    </row>
    <row r="100" spans="1:28" ht="13.5">
      <c r="A100" s="285" t="s">
        <v>1471</v>
      </c>
      <c r="B100" s="318">
        <f t="shared" si="29"/>
        <v>226800</v>
      </c>
      <c r="C100" s="318">
        <f t="shared" si="30"/>
        <v>186800</v>
      </c>
      <c r="D100" s="319">
        <v>67345</v>
      </c>
      <c r="E100" s="319">
        <v>26000</v>
      </c>
      <c r="F100" s="319"/>
      <c r="G100" s="319">
        <v>2200</v>
      </c>
      <c r="H100" s="319">
        <v>40000</v>
      </c>
      <c r="I100" s="319">
        <v>10000</v>
      </c>
      <c r="J100" s="319">
        <v>9000</v>
      </c>
      <c r="K100" s="319">
        <v>2500</v>
      </c>
      <c r="L100" s="319">
        <v>8000</v>
      </c>
      <c r="M100" s="319">
        <v>1500</v>
      </c>
      <c r="N100" s="319">
        <v>2500</v>
      </c>
      <c r="O100" s="319">
        <v>14500</v>
      </c>
      <c r="P100" s="319">
        <v>3255</v>
      </c>
      <c r="Q100" s="319"/>
      <c r="R100" s="319"/>
      <c r="S100" s="319"/>
      <c r="T100" s="318">
        <f t="shared" si="31"/>
        <v>40000</v>
      </c>
      <c r="U100" s="319">
        <v>7000</v>
      </c>
      <c r="V100" s="319">
        <v>5500</v>
      </c>
      <c r="W100" s="319">
        <v>2700</v>
      </c>
      <c r="X100" s="319">
        <v>17000</v>
      </c>
      <c r="Y100" s="319">
        <v>7000</v>
      </c>
      <c r="Z100" s="319"/>
      <c r="AA100" s="323">
        <v>800</v>
      </c>
      <c r="AB100" s="323"/>
    </row>
    <row r="101" spans="1:28" ht="13.5">
      <c r="A101" s="315" t="s">
        <v>1472</v>
      </c>
      <c r="B101" s="318">
        <f t="shared" si="29"/>
        <v>56200</v>
      </c>
      <c r="C101" s="318">
        <f t="shared" si="30"/>
        <v>43967</v>
      </c>
      <c r="D101" s="319">
        <v>20507</v>
      </c>
      <c r="E101" s="319">
        <v>4170</v>
      </c>
      <c r="F101" s="319"/>
      <c r="G101" s="319">
        <v>860</v>
      </c>
      <c r="H101" s="319">
        <v>5120</v>
      </c>
      <c r="I101" s="319">
        <v>2960</v>
      </c>
      <c r="J101" s="319">
        <v>1070</v>
      </c>
      <c r="K101" s="319">
        <v>950</v>
      </c>
      <c r="L101" s="319">
        <v>1810</v>
      </c>
      <c r="M101" s="319">
        <v>1540</v>
      </c>
      <c r="N101" s="319">
        <v>1080</v>
      </c>
      <c r="O101" s="319">
        <v>2580</v>
      </c>
      <c r="P101" s="319">
        <v>1320</v>
      </c>
      <c r="Q101" s="319">
        <v>0</v>
      </c>
      <c r="R101" s="319">
        <v>0</v>
      </c>
      <c r="S101" s="319"/>
      <c r="T101" s="318">
        <f t="shared" si="31"/>
        <v>12233</v>
      </c>
      <c r="U101" s="319">
        <v>1488</v>
      </c>
      <c r="V101" s="319">
        <v>1305</v>
      </c>
      <c r="W101" s="319">
        <v>1050</v>
      </c>
      <c r="X101" s="319">
        <v>3000</v>
      </c>
      <c r="Y101" s="319">
        <v>4230</v>
      </c>
      <c r="Z101" s="319">
        <v>350</v>
      </c>
      <c r="AA101" s="323">
        <v>810</v>
      </c>
      <c r="AB101" s="318"/>
    </row>
    <row r="102" spans="1:28" ht="13.5">
      <c r="A102" s="285" t="s">
        <v>1473</v>
      </c>
      <c r="B102" s="318">
        <f t="shared" si="29"/>
        <v>180600</v>
      </c>
      <c r="C102" s="318">
        <f t="shared" si="30"/>
        <v>143300</v>
      </c>
      <c r="D102" s="319">
        <v>74100</v>
      </c>
      <c r="E102" s="319">
        <v>13500</v>
      </c>
      <c r="F102" s="319"/>
      <c r="G102" s="319">
        <v>2000</v>
      </c>
      <c r="H102" s="319">
        <v>22000</v>
      </c>
      <c r="I102" s="319">
        <v>9900</v>
      </c>
      <c r="J102" s="319">
        <v>1790</v>
      </c>
      <c r="K102" s="319">
        <v>1410</v>
      </c>
      <c r="L102" s="319">
        <v>2500</v>
      </c>
      <c r="M102" s="319">
        <v>2300</v>
      </c>
      <c r="N102" s="319">
        <v>1500</v>
      </c>
      <c r="O102" s="319">
        <v>10000</v>
      </c>
      <c r="P102" s="319">
        <v>2300</v>
      </c>
      <c r="Q102" s="319"/>
      <c r="R102" s="319"/>
      <c r="S102" s="319"/>
      <c r="T102" s="318">
        <f t="shared" si="31"/>
        <v>37300</v>
      </c>
      <c r="U102" s="319">
        <v>5800</v>
      </c>
      <c r="V102" s="319">
        <v>5500</v>
      </c>
      <c r="W102" s="319">
        <v>3000</v>
      </c>
      <c r="X102" s="319"/>
      <c r="Y102" s="319">
        <v>23000</v>
      </c>
      <c r="Z102" s="319"/>
      <c r="AA102" s="323"/>
      <c r="AB102" s="323"/>
    </row>
    <row r="103" spans="1:28" ht="13.5">
      <c r="A103" s="315" t="s">
        <v>1474</v>
      </c>
      <c r="B103" s="318">
        <f t="shared" si="29"/>
        <v>73800</v>
      </c>
      <c r="C103" s="318">
        <f t="shared" si="30"/>
        <v>62000</v>
      </c>
      <c r="D103" s="319">
        <v>27500</v>
      </c>
      <c r="E103" s="319">
        <v>6000</v>
      </c>
      <c r="F103" s="319"/>
      <c r="G103" s="319">
        <v>2500</v>
      </c>
      <c r="H103" s="319">
        <v>4000</v>
      </c>
      <c r="I103" s="319">
        <v>3200</v>
      </c>
      <c r="J103" s="319">
        <v>1300</v>
      </c>
      <c r="K103" s="319">
        <v>1550</v>
      </c>
      <c r="L103" s="319">
        <v>2500</v>
      </c>
      <c r="M103" s="319">
        <v>2450</v>
      </c>
      <c r="N103" s="319">
        <v>1600</v>
      </c>
      <c r="O103" s="319">
        <v>6200</v>
      </c>
      <c r="P103" s="319">
        <v>3200</v>
      </c>
      <c r="Q103" s="319"/>
      <c r="R103" s="319"/>
      <c r="S103" s="319"/>
      <c r="T103" s="318">
        <f t="shared" si="31"/>
        <v>11800</v>
      </c>
      <c r="U103" s="319">
        <v>2963</v>
      </c>
      <c r="V103" s="319">
        <v>3950</v>
      </c>
      <c r="W103" s="319">
        <v>3100</v>
      </c>
      <c r="X103" s="319"/>
      <c r="Y103" s="319">
        <v>1787</v>
      </c>
      <c r="Z103" s="319"/>
      <c r="AA103" s="323"/>
      <c r="AB103" s="323"/>
    </row>
    <row r="104" spans="1:28" ht="13.5">
      <c r="A104" s="315" t="s">
        <v>1475</v>
      </c>
      <c r="B104" s="318">
        <f t="shared" si="29"/>
        <v>31300</v>
      </c>
      <c r="C104" s="318">
        <f t="shared" si="30"/>
        <v>22500</v>
      </c>
      <c r="D104" s="319">
        <v>8050</v>
      </c>
      <c r="E104" s="319">
        <v>2765</v>
      </c>
      <c r="F104" s="319"/>
      <c r="G104" s="319">
        <v>1750</v>
      </c>
      <c r="H104" s="319">
        <v>10</v>
      </c>
      <c r="I104" s="319">
        <v>815</v>
      </c>
      <c r="J104" s="319">
        <v>400</v>
      </c>
      <c r="K104" s="319">
        <v>500</v>
      </c>
      <c r="L104" s="319">
        <v>780</v>
      </c>
      <c r="M104" s="319">
        <v>900</v>
      </c>
      <c r="N104" s="319">
        <v>680</v>
      </c>
      <c r="O104" s="319">
        <v>4500</v>
      </c>
      <c r="P104" s="319">
        <v>1350</v>
      </c>
      <c r="Q104" s="319"/>
      <c r="R104" s="319"/>
      <c r="S104" s="319"/>
      <c r="T104" s="318">
        <f t="shared" si="31"/>
        <v>8800</v>
      </c>
      <c r="U104" s="319">
        <v>2000</v>
      </c>
      <c r="V104" s="319">
        <v>1000</v>
      </c>
      <c r="W104" s="319">
        <v>2500</v>
      </c>
      <c r="X104" s="319"/>
      <c r="Y104" s="319">
        <v>2800</v>
      </c>
      <c r="Z104" s="319"/>
      <c r="AA104" s="323">
        <v>500</v>
      </c>
      <c r="AB104" s="323"/>
    </row>
    <row r="105" spans="1:28" ht="13.5">
      <c r="A105" s="315" t="s">
        <v>1476</v>
      </c>
      <c r="B105" s="318">
        <f t="shared" si="29"/>
        <v>37400</v>
      </c>
      <c r="C105" s="318">
        <f t="shared" si="30"/>
        <v>25600</v>
      </c>
      <c r="D105" s="319">
        <v>10300</v>
      </c>
      <c r="E105" s="319">
        <v>3500</v>
      </c>
      <c r="F105" s="319"/>
      <c r="G105" s="319">
        <v>1700</v>
      </c>
      <c r="H105" s="319">
        <v>10</v>
      </c>
      <c r="I105" s="319">
        <v>1100</v>
      </c>
      <c r="J105" s="319">
        <v>1100</v>
      </c>
      <c r="K105" s="319">
        <v>610</v>
      </c>
      <c r="L105" s="319">
        <v>1100</v>
      </c>
      <c r="M105" s="319">
        <v>700</v>
      </c>
      <c r="N105" s="319">
        <v>1600</v>
      </c>
      <c r="O105" s="319">
        <v>2000</v>
      </c>
      <c r="P105" s="319">
        <v>1850</v>
      </c>
      <c r="Q105" s="319"/>
      <c r="R105" s="319">
        <v>30</v>
      </c>
      <c r="S105" s="319"/>
      <c r="T105" s="318">
        <f t="shared" si="31"/>
        <v>11800</v>
      </c>
      <c r="U105" s="319">
        <v>800</v>
      </c>
      <c r="V105" s="319">
        <v>4000</v>
      </c>
      <c r="W105" s="319">
        <v>4300</v>
      </c>
      <c r="X105" s="319"/>
      <c r="Y105" s="319">
        <v>2000</v>
      </c>
      <c r="Z105" s="319"/>
      <c r="AA105" s="319">
        <v>700</v>
      </c>
      <c r="AB105" s="323"/>
    </row>
    <row r="106" spans="1:28" ht="13.5">
      <c r="A106" s="315" t="s">
        <v>1477</v>
      </c>
      <c r="B106" s="318">
        <f t="shared" si="29"/>
        <v>12450</v>
      </c>
      <c r="C106" s="318">
        <f t="shared" si="30"/>
        <v>9000</v>
      </c>
      <c r="D106" s="319">
        <v>3410</v>
      </c>
      <c r="E106" s="319">
        <v>650</v>
      </c>
      <c r="F106" s="319"/>
      <c r="G106" s="319">
        <v>350</v>
      </c>
      <c r="H106" s="319">
        <v>8</v>
      </c>
      <c r="I106" s="319">
        <v>290</v>
      </c>
      <c r="J106" s="319">
        <v>185</v>
      </c>
      <c r="K106" s="319">
        <v>240</v>
      </c>
      <c r="L106" s="319">
        <v>1395</v>
      </c>
      <c r="M106" s="319">
        <v>660</v>
      </c>
      <c r="N106" s="319">
        <v>350</v>
      </c>
      <c r="O106" s="319">
        <v>1112</v>
      </c>
      <c r="P106" s="319">
        <v>350</v>
      </c>
      <c r="Q106" s="319"/>
      <c r="R106" s="319"/>
      <c r="S106" s="319"/>
      <c r="T106" s="318">
        <f t="shared" si="31"/>
        <v>3450</v>
      </c>
      <c r="U106" s="319">
        <v>340</v>
      </c>
      <c r="V106" s="319">
        <v>500</v>
      </c>
      <c r="W106" s="319">
        <v>1210</v>
      </c>
      <c r="X106" s="319"/>
      <c r="Y106" s="319">
        <v>1300</v>
      </c>
      <c r="Z106" s="319"/>
      <c r="AA106" s="323">
        <v>100</v>
      </c>
      <c r="AB106" s="323"/>
    </row>
    <row r="107" spans="1:28" ht="13.5">
      <c r="A107" s="210" t="s">
        <v>1478</v>
      </c>
      <c r="B107" s="286">
        <f>B108+B109</f>
        <v>192960</v>
      </c>
      <c r="C107" s="286">
        <f>C108+C109</f>
        <v>139000</v>
      </c>
      <c r="D107" s="286">
        <f aca="true" t="shared" si="33" ref="D107:AB107">D108+D109</f>
        <v>66742</v>
      </c>
      <c r="E107" s="286">
        <f t="shared" si="33"/>
        <v>19516</v>
      </c>
      <c r="F107" s="286">
        <f t="shared" si="33"/>
        <v>0</v>
      </c>
      <c r="G107" s="286">
        <f t="shared" si="33"/>
        <v>5174</v>
      </c>
      <c r="H107" s="286">
        <f t="shared" si="33"/>
        <v>26319</v>
      </c>
      <c r="I107" s="286">
        <f t="shared" si="33"/>
        <v>5696</v>
      </c>
      <c r="J107" s="286">
        <f t="shared" si="33"/>
        <v>2192</v>
      </c>
      <c r="K107" s="286">
        <f t="shared" si="33"/>
        <v>1898</v>
      </c>
      <c r="L107" s="286">
        <f t="shared" si="33"/>
        <v>1317</v>
      </c>
      <c r="M107" s="286">
        <f t="shared" si="33"/>
        <v>1529</v>
      </c>
      <c r="N107" s="286">
        <f t="shared" si="33"/>
        <v>3129</v>
      </c>
      <c r="O107" s="286">
        <f t="shared" si="33"/>
        <v>1300</v>
      </c>
      <c r="P107" s="286">
        <f t="shared" si="33"/>
        <v>3468</v>
      </c>
      <c r="Q107" s="286">
        <f t="shared" si="33"/>
        <v>0</v>
      </c>
      <c r="R107" s="286">
        <f t="shared" si="33"/>
        <v>720</v>
      </c>
      <c r="S107" s="286">
        <f t="shared" si="33"/>
        <v>0</v>
      </c>
      <c r="T107" s="286">
        <f t="shared" si="33"/>
        <v>53960</v>
      </c>
      <c r="U107" s="286">
        <f t="shared" si="33"/>
        <v>7757</v>
      </c>
      <c r="V107" s="286">
        <f t="shared" si="33"/>
        <v>5655</v>
      </c>
      <c r="W107" s="286">
        <f t="shared" si="33"/>
        <v>8868</v>
      </c>
      <c r="X107" s="286">
        <f t="shared" si="33"/>
        <v>0</v>
      </c>
      <c r="Y107" s="286">
        <f t="shared" si="33"/>
        <v>22880</v>
      </c>
      <c r="Z107" s="286">
        <f t="shared" si="33"/>
        <v>1600</v>
      </c>
      <c r="AA107" s="286">
        <f t="shared" si="33"/>
        <v>7000</v>
      </c>
      <c r="AB107" s="286">
        <f t="shared" si="33"/>
        <v>200</v>
      </c>
    </row>
    <row r="108" spans="1:28" ht="13.5">
      <c r="A108" s="285" t="s">
        <v>1391</v>
      </c>
      <c r="B108" s="286">
        <f aca="true" t="shared" si="34" ref="B108:B113">C108+T108</f>
        <v>14850</v>
      </c>
      <c r="C108" s="286">
        <f>SUM(D108:S108)</f>
        <v>3000</v>
      </c>
      <c r="D108" s="286">
        <v>1115</v>
      </c>
      <c r="E108" s="286">
        <v>480</v>
      </c>
      <c r="F108" s="286"/>
      <c r="G108" s="286">
        <v>200</v>
      </c>
      <c r="H108" s="286"/>
      <c r="I108" s="286">
        <v>20</v>
      </c>
      <c r="J108" s="286">
        <v>30</v>
      </c>
      <c r="K108" s="286">
        <v>180</v>
      </c>
      <c r="L108" s="286">
        <v>30</v>
      </c>
      <c r="M108" s="286">
        <v>10</v>
      </c>
      <c r="N108" s="286"/>
      <c r="O108" s="286">
        <v>200</v>
      </c>
      <c r="P108" s="286">
        <v>15</v>
      </c>
      <c r="Q108" s="286"/>
      <c r="R108" s="286">
        <v>720</v>
      </c>
      <c r="S108" s="286"/>
      <c r="T108" s="286">
        <f>SUM(U108:AB108)</f>
        <v>11850</v>
      </c>
      <c r="U108" s="286">
        <v>500</v>
      </c>
      <c r="V108" s="286">
        <v>1200</v>
      </c>
      <c r="W108" s="286">
        <v>1250</v>
      </c>
      <c r="X108" s="286"/>
      <c r="Y108" s="286">
        <v>1700</v>
      </c>
      <c r="Z108" s="286"/>
      <c r="AA108" s="286">
        <v>7000</v>
      </c>
      <c r="AB108" s="286">
        <v>200</v>
      </c>
    </row>
    <row r="109" spans="1:28" ht="13.5">
      <c r="A109" s="283" t="s">
        <v>1394</v>
      </c>
      <c r="B109" s="286">
        <f>SUM(B110:B113)</f>
        <v>178110</v>
      </c>
      <c r="C109" s="286">
        <f aca="true" t="shared" si="35" ref="C109:AB109">SUM(C110:C113)</f>
        <v>136000</v>
      </c>
      <c r="D109" s="286">
        <f t="shared" si="35"/>
        <v>65627</v>
      </c>
      <c r="E109" s="286">
        <f t="shared" si="35"/>
        <v>19036</v>
      </c>
      <c r="F109" s="286">
        <f t="shared" si="35"/>
        <v>0</v>
      </c>
      <c r="G109" s="286">
        <f t="shared" si="35"/>
        <v>4974</v>
      </c>
      <c r="H109" s="286">
        <f t="shared" si="35"/>
        <v>26319</v>
      </c>
      <c r="I109" s="286">
        <f t="shared" si="35"/>
        <v>5676</v>
      </c>
      <c r="J109" s="286">
        <f t="shared" si="35"/>
        <v>2162</v>
      </c>
      <c r="K109" s="286">
        <f t="shared" si="35"/>
        <v>1718</v>
      </c>
      <c r="L109" s="286">
        <f t="shared" si="35"/>
        <v>1287</v>
      </c>
      <c r="M109" s="286">
        <f t="shared" si="35"/>
        <v>1519</v>
      </c>
      <c r="N109" s="286">
        <f t="shared" si="35"/>
        <v>3129</v>
      </c>
      <c r="O109" s="286">
        <f t="shared" si="35"/>
        <v>1100</v>
      </c>
      <c r="P109" s="286">
        <f t="shared" si="35"/>
        <v>3453</v>
      </c>
      <c r="Q109" s="286">
        <f t="shared" si="35"/>
        <v>0</v>
      </c>
      <c r="R109" s="286">
        <f t="shared" si="35"/>
        <v>0</v>
      </c>
      <c r="S109" s="286">
        <f t="shared" si="35"/>
        <v>0</v>
      </c>
      <c r="T109" s="286">
        <f t="shared" si="35"/>
        <v>42110</v>
      </c>
      <c r="U109" s="286">
        <f t="shared" si="35"/>
        <v>7257</v>
      </c>
      <c r="V109" s="286">
        <f t="shared" si="35"/>
        <v>4455</v>
      </c>
      <c r="W109" s="286">
        <f t="shared" si="35"/>
        <v>7618</v>
      </c>
      <c r="X109" s="286">
        <f t="shared" si="35"/>
        <v>0</v>
      </c>
      <c r="Y109" s="286">
        <f t="shared" si="35"/>
        <v>21180</v>
      </c>
      <c r="Z109" s="286">
        <f t="shared" si="35"/>
        <v>1600</v>
      </c>
      <c r="AA109" s="286">
        <f t="shared" si="35"/>
        <v>0</v>
      </c>
      <c r="AB109" s="286">
        <f t="shared" si="35"/>
        <v>0</v>
      </c>
    </row>
    <row r="110" spans="1:28" ht="13.5">
      <c r="A110" s="285" t="s">
        <v>1479</v>
      </c>
      <c r="B110" s="286">
        <f t="shared" si="34"/>
        <v>53100</v>
      </c>
      <c r="C110" s="286">
        <f>SUM(D110:S110)</f>
        <v>40100</v>
      </c>
      <c r="D110" s="286">
        <v>20369</v>
      </c>
      <c r="E110" s="286">
        <v>6566</v>
      </c>
      <c r="F110" s="286"/>
      <c r="G110" s="286">
        <v>3014</v>
      </c>
      <c r="H110" s="286">
        <v>559</v>
      </c>
      <c r="I110" s="286">
        <v>2797</v>
      </c>
      <c r="J110" s="286">
        <v>992</v>
      </c>
      <c r="K110" s="286">
        <v>758</v>
      </c>
      <c r="L110" s="286">
        <v>771</v>
      </c>
      <c r="M110" s="286">
        <v>631</v>
      </c>
      <c r="N110" s="286">
        <v>1889</v>
      </c>
      <c r="O110" s="286"/>
      <c r="P110" s="286">
        <v>1754</v>
      </c>
      <c r="Q110" s="286"/>
      <c r="R110" s="286"/>
      <c r="S110" s="286"/>
      <c r="T110" s="286">
        <f>SUM(U110:AB110)</f>
        <v>13000</v>
      </c>
      <c r="U110" s="286">
        <v>1837</v>
      </c>
      <c r="V110" s="286">
        <v>1950</v>
      </c>
      <c r="W110" s="286">
        <v>2886</v>
      </c>
      <c r="X110" s="286"/>
      <c r="Y110" s="286">
        <v>6327</v>
      </c>
      <c r="Z110" s="286"/>
      <c r="AA110" s="309"/>
      <c r="AB110" s="286"/>
    </row>
    <row r="111" spans="1:28" ht="13.5">
      <c r="A111" s="285" t="s">
        <v>1480</v>
      </c>
      <c r="B111" s="286">
        <f t="shared" si="34"/>
        <v>53900</v>
      </c>
      <c r="C111" s="286">
        <f>SUM(D111:S111)</f>
        <v>35900</v>
      </c>
      <c r="D111" s="286">
        <v>19580</v>
      </c>
      <c r="E111" s="286">
        <v>5000</v>
      </c>
      <c r="F111" s="286"/>
      <c r="G111" s="286">
        <v>750</v>
      </c>
      <c r="H111" s="286">
        <v>5350</v>
      </c>
      <c r="I111" s="286">
        <v>1300</v>
      </c>
      <c r="J111" s="286">
        <v>500</v>
      </c>
      <c r="K111" s="286">
        <v>550</v>
      </c>
      <c r="L111" s="286">
        <v>320</v>
      </c>
      <c r="M111" s="286">
        <v>300</v>
      </c>
      <c r="N111" s="286">
        <v>750</v>
      </c>
      <c r="O111" s="286">
        <v>600</v>
      </c>
      <c r="P111" s="286">
        <v>900</v>
      </c>
      <c r="Q111" s="286"/>
      <c r="R111" s="286"/>
      <c r="S111" s="286"/>
      <c r="T111" s="286">
        <f>SUM(U111:AB111)</f>
        <v>18000</v>
      </c>
      <c r="U111" s="286">
        <v>1900</v>
      </c>
      <c r="V111" s="286">
        <v>1100</v>
      </c>
      <c r="W111" s="286">
        <v>3900</v>
      </c>
      <c r="X111" s="286"/>
      <c r="Y111" s="286">
        <v>11100</v>
      </c>
      <c r="Z111" s="286"/>
      <c r="AA111" s="309"/>
      <c r="AB111" s="286"/>
    </row>
    <row r="112" spans="1:28" ht="13.5">
      <c r="A112" s="285" t="s">
        <v>1481</v>
      </c>
      <c r="B112" s="286">
        <f t="shared" si="34"/>
        <v>60210</v>
      </c>
      <c r="C112" s="286">
        <f>SUM(D112:S112)</f>
        <v>54150</v>
      </c>
      <c r="D112" s="286">
        <v>22048</v>
      </c>
      <c r="E112" s="286">
        <v>7200</v>
      </c>
      <c r="F112" s="286"/>
      <c r="G112" s="286">
        <v>810</v>
      </c>
      <c r="H112" s="286">
        <v>20400</v>
      </c>
      <c r="I112" s="286">
        <v>1219</v>
      </c>
      <c r="J112" s="286">
        <v>500</v>
      </c>
      <c r="K112" s="286">
        <v>360</v>
      </c>
      <c r="L112" s="286">
        <v>176</v>
      </c>
      <c r="M112" s="286">
        <v>428</v>
      </c>
      <c r="N112" s="286">
        <v>300</v>
      </c>
      <c r="O112" s="286">
        <v>90</v>
      </c>
      <c r="P112" s="286">
        <v>619</v>
      </c>
      <c r="Q112" s="286"/>
      <c r="R112" s="286"/>
      <c r="S112" s="286"/>
      <c r="T112" s="286">
        <f>SUM(U112:AB112)</f>
        <v>6060</v>
      </c>
      <c r="U112" s="286">
        <v>2960</v>
      </c>
      <c r="V112" s="286">
        <v>550</v>
      </c>
      <c r="W112" s="286">
        <v>450</v>
      </c>
      <c r="X112" s="286"/>
      <c r="Y112" s="286">
        <v>500</v>
      </c>
      <c r="Z112" s="286">
        <v>1600</v>
      </c>
      <c r="AA112" s="309"/>
      <c r="AB112" s="286"/>
    </row>
    <row r="113" spans="1:28" ht="13.5">
      <c r="A113" s="315" t="s">
        <v>1482</v>
      </c>
      <c r="B113" s="286">
        <f t="shared" si="34"/>
        <v>10900</v>
      </c>
      <c r="C113" s="286">
        <f>SUM(D113:S113)</f>
        <v>5850</v>
      </c>
      <c r="D113" s="286">
        <v>3630</v>
      </c>
      <c r="E113" s="286">
        <v>270</v>
      </c>
      <c r="F113" s="286"/>
      <c r="G113" s="286">
        <v>400</v>
      </c>
      <c r="H113" s="286">
        <v>10</v>
      </c>
      <c r="I113" s="286">
        <v>360</v>
      </c>
      <c r="J113" s="286">
        <v>170</v>
      </c>
      <c r="K113" s="286">
        <v>50</v>
      </c>
      <c r="L113" s="286">
        <v>20</v>
      </c>
      <c r="M113" s="286">
        <v>160</v>
      </c>
      <c r="N113" s="286">
        <v>190</v>
      </c>
      <c r="O113" s="286">
        <v>410</v>
      </c>
      <c r="P113" s="286">
        <v>180</v>
      </c>
      <c r="Q113" s="286"/>
      <c r="R113" s="286"/>
      <c r="S113" s="286"/>
      <c r="T113" s="286">
        <f>SUM(U113:AB113)</f>
        <v>5050</v>
      </c>
      <c r="U113" s="286">
        <v>560</v>
      </c>
      <c r="V113" s="286">
        <v>855</v>
      </c>
      <c r="W113" s="286">
        <v>382</v>
      </c>
      <c r="X113" s="286"/>
      <c r="Y113" s="286">
        <v>3253</v>
      </c>
      <c r="Z113" s="286"/>
      <c r="AA113" s="309"/>
      <c r="AB113" s="286"/>
    </row>
    <row r="114" spans="1:28" ht="13.5">
      <c r="A114" s="281" t="s">
        <v>1483</v>
      </c>
      <c r="B114" s="290">
        <f>SUM(B115:B116)</f>
        <v>761599</v>
      </c>
      <c r="C114" s="290">
        <f aca="true" t="shared" si="36" ref="C114:AB114">SUM(C115:C116)</f>
        <v>472164</v>
      </c>
      <c r="D114" s="290">
        <f t="shared" si="36"/>
        <v>199471</v>
      </c>
      <c r="E114" s="290">
        <f t="shared" si="36"/>
        <v>43415</v>
      </c>
      <c r="F114" s="290">
        <f t="shared" si="36"/>
        <v>0</v>
      </c>
      <c r="G114" s="290">
        <f t="shared" si="36"/>
        <v>34257</v>
      </c>
      <c r="H114" s="290">
        <f t="shared" si="36"/>
        <v>3752</v>
      </c>
      <c r="I114" s="290">
        <f t="shared" si="36"/>
        <v>25343</v>
      </c>
      <c r="J114" s="290">
        <f t="shared" si="36"/>
        <v>19248</v>
      </c>
      <c r="K114" s="290">
        <f t="shared" si="36"/>
        <v>14212</v>
      </c>
      <c r="L114" s="290">
        <f t="shared" si="36"/>
        <v>33783</v>
      </c>
      <c r="M114" s="290">
        <f t="shared" si="36"/>
        <v>30124</v>
      </c>
      <c r="N114" s="290">
        <f t="shared" si="36"/>
        <v>18315</v>
      </c>
      <c r="O114" s="290">
        <f t="shared" si="36"/>
        <v>1081</v>
      </c>
      <c r="P114" s="290">
        <f t="shared" si="36"/>
        <v>47871</v>
      </c>
      <c r="Q114" s="290">
        <f t="shared" si="36"/>
        <v>0</v>
      </c>
      <c r="R114" s="290">
        <f t="shared" si="36"/>
        <v>1170</v>
      </c>
      <c r="S114" s="290">
        <f t="shared" si="36"/>
        <v>122</v>
      </c>
      <c r="T114" s="290">
        <f t="shared" si="36"/>
        <v>289435</v>
      </c>
      <c r="U114" s="290">
        <f t="shared" si="36"/>
        <v>26241</v>
      </c>
      <c r="V114" s="290">
        <f t="shared" si="36"/>
        <v>59250</v>
      </c>
      <c r="W114" s="290">
        <f t="shared" si="36"/>
        <v>47907</v>
      </c>
      <c r="X114" s="290">
        <f t="shared" si="36"/>
        <v>0</v>
      </c>
      <c r="Y114" s="290">
        <f t="shared" si="36"/>
        <v>62555</v>
      </c>
      <c r="Z114" s="290">
        <f t="shared" si="36"/>
        <v>8340</v>
      </c>
      <c r="AA114" s="290">
        <f t="shared" si="36"/>
        <v>50189</v>
      </c>
      <c r="AB114" s="290">
        <f t="shared" si="36"/>
        <v>34953</v>
      </c>
    </row>
    <row r="115" spans="1:28" ht="13.5">
      <c r="A115" s="283" t="s">
        <v>1391</v>
      </c>
      <c r="B115" s="292">
        <v>140500</v>
      </c>
      <c r="C115" s="292">
        <v>70160</v>
      </c>
      <c r="D115" s="292">
        <v>38710</v>
      </c>
      <c r="E115" s="292">
        <v>6000</v>
      </c>
      <c r="F115" s="292">
        <v>0</v>
      </c>
      <c r="G115" s="292">
        <v>4800</v>
      </c>
      <c r="H115" s="292">
        <v>10</v>
      </c>
      <c r="I115" s="292">
        <v>4700</v>
      </c>
      <c r="J115" s="292">
        <v>1400</v>
      </c>
      <c r="K115" s="292">
        <v>3000</v>
      </c>
      <c r="L115" s="292">
        <v>2600</v>
      </c>
      <c r="M115" s="292">
        <v>2200</v>
      </c>
      <c r="N115" s="292">
        <v>500</v>
      </c>
      <c r="O115" s="292">
        <v>70</v>
      </c>
      <c r="P115" s="292">
        <v>5000</v>
      </c>
      <c r="Q115" s="292">
        <v>0</v>
      </c>
      <c r="R115" s="292">
        <v>1170</v>
      </c>
      <c r="S115" s="292">
        <v>0</v>
      </c>
      <c r="T115" s="292">
        <v>70340</v>
      </c>
      <c r="U115" s="292">
        <v>4841</v>
      </c>
      <c r="V115" s="292">
        <v>10986</v>
      </c>
      <c r="W115" s="292">
        <v>11993</v>
      </c>
      <c r="X115" s="292">
        <v>0</v>
      </c>
      <c r="Y115" s="292">
        <v>1895</v>
      </c>
      <c r="Z115" s="292">
        <v>0</v>
      </c>
      <c r="AA115" s="292">
        <v>37925</v>
      </c>
      <c r="AB115" s="292">
        <v>2700</v>
      </c>
    </row>
    <row r="116" spans="1:28" ht="13.5">
      <c r="A116" s="283" t="s">
        <v>1484</v>
      </c>
      <c r="B116" s="290">
        <v>621099</v>
      </c>
      <c r="C116" s="290">
        <v>402004</v>
      </c>
      <c r="D116" s="290">
        <v>160761</v>
      </c>
      <c r="E116" s="290">
        <v>37415</v>
      </c>
      <c r="F116" s="290">
        <v>0</v>
      </c>
      <c r="G116" s="290">
        <v>29457</v>
      </c>
      <c r="H116" s="290">
        <v>3742</v>
      </c>
      <c r="I116" s="290">
        <v>20643</v>
      </c>
      <c r="J116" s="290">
        <v>17848</v>
      </c>
      <c r="K116" s="290">
        <v>11212</v>
      </c>
      <c r="L116" s="290">
        <v>31183</v>
      </c>
      <c r="M116" s="290">
        <v>27924</v>
      </c>
      <c r="N116" s="290">
        <v>17815</v>
      </c>
      <c r="O116" s="290">
        <v>1011</v>
      </c>
      <c r="P116" s="290">
        <v>42871</v>
      </c>
      <c r="Q116" s="290">
        <v>0</v>
      </c>
      <c r="R116" s="290">
        <v>0</v>
      </c>
      <c r="S116" s="290">
        <v>122</v>
      </c>
      <c r="T116" s="290">
        <v>219095</v>
      </c>
      <c r="U116" s="290">
        <v>21400</v>
      </c>
      <c r="V116" s="290">
        <v>48264</v>
      </c>
      <c r="W116" s="290">
        <v>35914</v>
      </c>
      <c r="X116" s="290">
        <v>0</v>
      </c>
      <c r="Y116" s="290">
        <v>60660</v>
      </c>
      <c r="Z116" s="290">
        <v>8340</v>
      </c>
      <c r="AA116" s="290">
        <v>12264</v>
      </c>
      <c r="AB116" s="290">
        <v>32253</v>
      </c>
    </row>
    <row r="117" spans="1:28" ht="13.5">
      <c r="A117" s="283" t="s">
        <v>1485</v>
      </c>
      <c r="B117" s="292">
        <v>224320</v>
      </c>
      <c r="C117" s="292">
        <v>170200</v>
      </c>
      <c r="D117" s="293">
        <v>57803</v>
      </c>
      <c r="E117" s="293">
        <v>10508</v>
      </c>
      <c r="F117" s="290"/>
      <c r="G117" s="293">
        <v>12632</v>
      </c>
      <c r="H117" s="293">
        <v>11</v>
      </c>
      <c r="I117" s="293">
        <v>10794</v>
      </c>
      <c r="J117" s="293">
        <v>7633</v>
      </c>
      <c r="K117" s="293">
        <v>4156</v>
      </c>
      <c r="L117" s="293">
        <v>14722</v>
      </c>
      <c r="M117" s="293">
        <v>16606</v>
      </c>
      <c r="N117" s="293">
        <v>7042</v>
      </c>
      <c r="O117" s="293">
        <v>36</v>
      </c>
      <c r="P117" s="293">
        <v>28257</v>
      </c>
      <c r="Q117" s="290"/>
      <c r="R117" s="290"/>
      <c r="S117" s="290"/>
      <c r="T117" s="292">
        <v>54120</v>
      </c>
      <c r="U117" s="293">
        <v>8792</v>
      </c>
      <c r="V117" s="293">
        <v>25460</v>
      </c>
      <c r="W117" s="293">
        <v>8841</v>
      </c>
      <c r="X117" s="290"/>
      <c r="Y117" s="293">
        <v>6942</v>
      </c>
      <c r="Z117" s="290"/>
      <c r="AA117" s="292">
        <v>2723</v>
      </c>
      <c r="AB117" s="292">
        <v>1362</v>
      </c>
    </row>
    <row r="118" spans="1:28" ht="13.5">
      <c r="A118" s="283" t="s">
        <v>1486</v>
      </c>
      <c r="B118" s="290">
        <v>27742</v>
      </c>
      <c r="C118" s="290">
        <v>16650</v>
      </c>
      <c r="D118" s="290">
        <v>7461</v>
      </c>
      <c r="E118" s="290">
        <v>1538</v>
      </c>
      <c r="F118" s="290"/>
      <c r="G118" s="290">
        <v>1173</v>
      </c>
      <c r="H118" s="290">
        <v>264</v>
      </c>
      <c r="I118" s="290">
        <v>755</v>
      </c>
      <c r="J118" s="290">
        <v>656</v>
      </c>
      <c r="K118" s="290">
        <v>559</v>
      </c>
      <c r="L118" s="290">
        <v>1686</v>
      </c>
      <c r="M118" s="290">
        <v>697</v>
      </c>
      <c r="N118" s="290">
        <v>865</v>
      </c>
      <c r="O118" s="290">
        <v>4</v>
      </c>
      <c r="P118" s="290">
        <v>992</v>
      </c>
      <c r="Q118" s="290"/>
      <c r="R118" s="290"/>
      <c r="S118" s="290"/>
      <c r="T118" s="290">
        <v>11092</v>
      </c>
      <c r="U118" s="290">
        <v>825</v>
      </c>
      <c r="V118" s="290">
        <v>1648</v>
      </c>
      <c r="W118" s="290">
        <v>964</v>
      </c>
      <c r="X118" s="290"/>
      <c r="Y118" s="290">
        <v>1920</v>
      </c>
      <c r="Z118" s="290">
        <v>3416</v>
      </c>
      <c r="AA118" s="290">
        <v>97</v>
      </c>
      <c r="AB118" s="290">
        <v>2222</v>
      </c>
    </row>
    <row r="119" spans="1:28" ht="13.5">
      <c r="A119" s="283" t="s">
        <v>1487</v>
      </c>
      <c r="B119" s="290">
        <v>43215</v>
      </c>
      <c r="C119" s="290">
        <v>28000</v>
      </c>
      <c r="D119" s="290">
        <v>11500</v>
      </c>
      <c r="E119" s="290">
        <v>3000</v>
      </c>
      <c r="F119" s="290"/>
      <c r="G119" s="290">
        <v>1200</v>
      </c>
      <c r="H119" s="290">
        <v>2</v>
      </c>
      <c r="I119" s="290">
        <v>1138</v>
      </c>
      <c r="J119" s="290">
        <v>2850</v>
      </c>
      <c r="K119" s="290">
        <v>830</v>
      </c>
      <c r="L119" s="290">
        <v>2300</v>
      </c>
      <c r="M119" s="290">
        <v>1300</v>
      </c>
      <c r="N119" s="290">
        <v>980</v>
      </c>
      <c r="O119" s="290">
        <v>600</v>
      </c>
      <c r="P119" s="290">
        <v>2300</v>
      </c>
      <c r="Q119" s="290"/>
      <c r="R119" s="290"/>
      <c r="S119" s="290"/>
      <c r="T119" s="290">
        <v>15215</v>
      </c>
      <c r="U119" s="290">
        <v>1200</v>
      </c>
      <c r="V119" s="290">
        <v>2300</v>
      </c>
      <c r="W119" s="290">
        <v>2350</v>
      </c>
      <c r="X119" s="290"/>
      <c r="Y119" s="290">
        <v>4860</v>
      </c>
      <c r="Z119" s="290">
        <v>1620</v>
      </c>
      <c r="AA119" s="290">
        <v>420</v>
      </c>
      <c r="AB119" s="290">
        <v>2465</v>
      </c>
    </row>
    <row r="120" spans="1:28" ht="13.5">
      <c r="A120" s="283" t="s">
        <v>1488</v>
      </c>
      <c r="B120" s="290">
        <v>21000</v>
      </c>
      <c r="C120" s="290">
        <v>9288</v>
      </c>
      <c r="D120" s="290">
        <v>4383</v>
      </c>
      <c r="E120" s="290">
        <v>1296</v>
      </c>
      <c r="F120" s="290"/>
      <c r="G120" s="290">
        <v>531</v>
      </c>
      <c r="H120" s="290">
        <v>234</v>
      </c>
      <c r="I120" s="290">
        <v>335</v>
      </c>
      <c r="J120" s="290">
        <v>815</v>
      </c>
      <c r="K120" s="290">
        <v>196</v>
      </c>
      <c r="L120" s="290">
        <v>384</v>
      </c>
      <c r="M120" s="290">
        <v>151</v>
      </c>
      <c r="N120" s="290">
        <v>673</v>
      </c>
      <c r="O120" s="290"/>
      <c r="P120" s="290">
        <v>290</v>
      </c>
      <c r="Q120" s="290"/>
      <c r="R120" s="290"/>
      <c r="S120" s="290"/>
      <c r="T120" s="290">
        <v>11712</v>
      </c>
      <c r="U120" s="290">
        <v>521</v>
      </c>
      <c r="V120" s="290">
        <v>1764</v>
      </c>
      <c r="W120" s="290">
        <v>2012</v>
      </c>
      <c r="X120" s="290"/>
      <c r="Y120" s="290">
        <v>6771</v>
      </c>
      <c r="Z120" s="290"/>
      <c r="AA120" s="290">
        <v>64</v>
      </c>
      <c r="AB120" s="290">
        <v>580</v>
      </c>
    </row>
    <row r="121" spans="1:28" ht="13.5">
      <c r="A121" s="283" t="s">
        <v>1489</v>
      </c>
      <c r="B121" s="290">
        <v>25560</v>
      </c>
      <c r="C121" s="290">
        <v>19228</v>
      </c>
      <c r="D121" s="290">
        <v>6282</v>
      </c>
      <c r="E121" s="290">
        <v>1649</v>
      </c>
      <c r="F121" s="290"/>
      <c r="G121" s="290">
        <v>2679</v>
      </c>
      <c r="H121" s="290">
        <v>43</v>
      </c>
      <c r="I121" s="290">
        <v>576</v>
      </c>
      <c r="J121" s="290">
        <v>664</v>
      </c>
      <c r="K121" s="290">
        <v>322</v>
      </c>
      <c r="L121" s="290">
        <v>4580</v>
      </c>
      <c r="M121" s="290">
        <v>779</v>
      </c>
      <c r="N121" s="290">
        <v>833</v>
      </c>
      <c r="O121" s="290">
        <v>36</v>
      </c>
      <c r="P121" s="290">
        <v>784</v>
      </c>
      <c r="Q121" s="290"/>
      <c r="R121" s="290"/>
      <c r="S121" s="290">
        <v>1</v>
      </c>
      <c r="T121" s="290">
        <v>6332</v>
      </c>
      <c r="U121" s="290">
        <v>680</v>
      </c>
      <c r="V121" s="290">
        <v>960</v>
      </c>
      <c r="W121" s="290">
        <v>1910</v>
      </c>
      <c r="X121" s="290"/>
      <c r="Y121" s="290">
        <v>1952</v>
      </c>
      <c r="Z121" s="290">
        <v>430</v>
      </c>
      <c r="AA121" s="290"/>
      <c r="AB121" s="290">
        <v>400</v>
      </c>
    </row>
    <row r="122" spans="1:28" ht="13.5">
      <c r="A122" s="283" t="s">
        <v>1490</v>
      </c>
      <c r="B122" s="320">
        <v>73200</v>
      </c>
      <c r="C122" s="320">
        <v>37002</v>
      </c>
      <c r="D122" s="320">
        <v>16205</v>
      </c>
      <c r="E122" s="320">
        <v>3824</v>
      </c>
      <c r="F122" s="320">
        <v>0</v>
      </c>
      <c r="G122" s="320">
        <v>2719</v>
      </c>
      <c r="H122" s="320">
        <v>280</v>
      </c>
      <c r="I122" s="320">
        <v>1572</v>
      </c>
      <c r="J122" s="320">
        <v>1336</v>
      </c>
      <c r="K122" s="320">
        <v>1098</v>
      </c>
      <c r="L122" s="320">
        <v>1764</v>
      </c>
      <c r="M122" s="320">
        <v>3110</v>
      </c>
      <c r="N122" s="320">
        <v>2106</v>
      </c>
      <c r="O122" s="320">
        <v>9</v>
      </c>
      <c r="P122" s="320">
        <v>2979</v>
      </c>
      <c r="Q122" s="320">
        <v>0</v>
      </c>
      <c r="R122" s="320">
        <v>0</v>
      </c>
      <c r="S122" s="320">
        <v>0</v>
      </c>
      <c r="T122" s="320">
        <v>36198</v>
      </c>
      <c r="U122" s="320">
        <v>2725</v>
      </c>
      <c r="V122" s="320">
        <v>4850</v>
      </c>
      <c r="W122" s="320">
        <v>6312</v>
      </c>
      <c r="X122" s="320">
        <v>0</v>
      </c>
      <c r="Y122" s="320">
        <v>4300</v>
      </c>
      <c r="Z122" s="320">
        <v>0</v>
      </c>
      <c r="AA122" s="320">
        <v>0</v>
      </c>
      <c r="AB122" s="320">
        <v>18011</v>
      </c>
    </row>
    <row r="123" spans="1:28" ht="13.5">
      <c r="A123" s="289" t="s">
        <v>1491</v>
      </c>
      <c r="B123" s="321">
        <v>61664</v>
      </c>
      <c r="C123" s="321">
        <v>43160</v>
      </c>
      <c r="D123" s="290">
        <v>19500</v>
      </c>
      <c r="E123" s="290">
        <v>8000</v>
      </c>
      <c r="F123" s="290"/>
      <c r="G123" s="290">
        <v>4000</v>
      </c>
      <c r="H123" s="290">
        <v>1500</v>
      </c>
      <c r="I123" s="290">
        <v>1800</v>
      </c>
      <c r="J123" s="290">
        <v>1000</v>
      </c>
      <c r="K123" s="290">
        <v>900</v>
      </c>
      <c r="L123" s="290">
        <v>1900</v>
      </c>
      <c r="M123" s="290">
        <v>1000</v>
      </c>
      <c r="N123" s="290">
        <v>1500</v>
      </c>
      <c r="O123" s="290"/>
      <c r="P123" s="290">
        <v>2000</v>
      </c>
      <c r="Q123" s="290"/>
      <c r="R123" s="290"/>
      <c r="S123" s="290">
        <v>60</v>
      </c>
      <c r="T123" s="290">
        <v>18504</v>
      </c>
      <c r="U123" s="290">
        <v>1700</v>
      </c>
      <c r="V123" s="290">
        <v>2000</v>
      </c>
      <c r="W123" s="290">
        <v>3700</v>
      </c>
      <c r="X123" s="290"/>
      <c r="Y123" s="290">
        <v>6000</v>
      </c>
      <c r="Z123" s="290">
        <v>4</v>
      </c>
      <c r="AA123" s="290">
        <v>4500</v>
      </c>
      <c r="AB123" s="290">
        <v>600</v>
      </c>
    </row>
    <row r="124" spans="1:28" ht="13.5">
      <c r="A124" s="289" t="s">
        <v>1492</v>
      </c>
      <c r="B124" s="290">
        <v>23339</v>
      </c>
      <c r="C124" s="290">
        <v>11543</v>
      </c>
      <c r="D124" s="290">
        <v>5467</v>
      </c>
      <c r="E124" s="290">
        <v>1057</v>
      </c>
      <c r="F124" s="290"/>
      <c r="G124" s="290">
        <v>650</v>
      </c>
      <c r="H124" s="290">
        <v>10</v>
      </c>
      <c r="I124" s="290">
        <v>415</v>
      </c>
      <c r="J124" s="290">
        <v>404</v>
      </c>
      <c r="K124" s="290">
        <v>627</v>
      </c>
      <c r="L124" s="290">
        <v>603</v>
      </c>
      <c r="M124" s="290">
        <v>805</v>
      </c>
      <c r="N124" s="290">
        <v>662</v>
      </c>
      <c r="O124" s="290">
        <v>6</v>
      </c>
      <c r="P124" s="290">
        <v>781</v>
      </c>
      <c r="Q124" s="290"/>
      <c r="R124" s="290"/>
      <c r="S124" s="290">
        <v>56</v>
      </c>
      <c r="T124" s="290">
        <v>11796</v>
      </c>
      <c r="U124" s="290">
        <v>533</v>
      </c>
      <c r="V124" s="290">
        <v>1705</v>
      </c>
      <c r="W124" s="290">
        <v>2260</v>
      </c>
      <c r="X124" s="290"/>
      <c r="Y124" s="290">
        <v>6100</v>
      </c>
      <c r="Z124" s="290">
        <v>100</v>
      </c>
      <c r="AA124" s="290">
        <v>1090</v>
      </c>
      <c r="AB124" s="290">
        <v>8</v>
      </c>
    </row>
    <row r="125" spans="1:28" ht="13.5">
      <c r="A125" s="289" t="s">
        <v>1493</v>
      </c>
      <c r="B125" s="290">
        <v>21580</v>
      </c>
      <c r="C125" s="290">
        <v>10000</v>
      </c>
      <c r="D125" s="290">
        <v>5100</v>
      </c>
      <c r="E125" s="290">
        <v>870</v>
      </c>
      <c r="F125" s="290"/>
      <c r="G125" s="290">
        <v>500</v>
      </c>
      <c r="H125" s="290"/>
      <c r="I125" s="290">
        <v>480</v>
      </c>
      <c r="J125" s="290">
        <v>370</v>
      </c>
      <c r="K125" s="290">
        <v>450</v>
      </c>
      <c r="L125" s="290">
        <v>380</v>
      </c>
      <c r="M125" s="290">
        <v>700</v>
      </c>
      <c r="N125" s="290">
        <v>480</v>
      </c>
      <c r="O125" s="290">
        <v>20</v>
      </c>
      <c r="P125" s="290">
        <v>650</v>
      </c>
      <c r="Q125" s="290"/>
      <c r="R125" s="290"/>
      <c r="S125" s="290"/>
      <c r="T125" s="290">
        <v>11580</v>
      </c>
      <c r="U125" s="290">
        <v>500</v>
      </c>
      <c r="V125" s="290">
        <v>1700</v>
      </c>
      <c r="W125" s="290">
        <v>1300</v>
      </c>
      <c r="X125" s="290"/>
      <c r="Y125" s="290">
        <v>6713</v>
      </c>
      <c r="Z125" s="290">
        <v>100</v>
      </c>
      <c r="AA125" s="290">
        <v>1200</v>
      </c>
      <c r="AB125" s="290">
        <v>67</v>
      </c>
    </row>
    <row r="126" spans="1:28" ht="13.5">
      <c r="A126" s="289" t="s">
        <v>1494</v>
      </c>
      <c r="B126" s="292">
        <v>44022</v>
      </c>
      <c r="C126" s="292">
        <v>23000</v>
      </c>
      <c r="D126" s="292">
        <v>9245</v>
      </c>
      <c r="E126" s="292">
        <v>2700</v>
      </c>
      <c r="F126" s="292"/>
      <c r="G126" s="292">
        <v>1643</v>
      </c>
      <c r="H126" s="292">
        <v>800</v>
      </c>
      <c r="I126" s="292">
        <v>1050</v>
      </c>
      <c r="J126" s="292">
        <v>1057</v>
      </c>
      <c r="K126" s="292">
        <v>700</v>
      </c>
      <c r="L126" s="292">
        <v>1500</v>
      </c>
      <c r="M126" s="292">
        <v>1000</v>
      </c>
      <c r="N126" s="292">
        <v>1400</v>
      </c>
      <c r="O126" s="292">
        <v>300</v>
      </c>
      <c r="P126" s="292">
        <v>1600</v>
      </c>
      <c r="Q126" s="292"/>
      <c r="R126" s="292"/>
      <c r="S126" s="292">
        <v>5</v>
      </c>
      <c r="T126" s="292">
        <v>21022</v>
      </c>
      <c r="U126" s="292">
        <v>1000</v>
      </c>
      <c r="V126" s="292">
        <v>3600</v>
      </c>
      <c r="W126" s="292">
        <v>2400</v>
      </c>
      <c r="X126" s="292"/>
      <c r="Y126" s="292">
        <v>10022</v>
      </c>
      <c r="Z126" s="292">
        <v>100</v>
      </c>
      <c r="AA126" s="292">
        <v>1500</v>
      </c>
      <c r="AB126" s="292">
        <v>2400</v>
      </c>
    </row>
    <row r="127" spans="1:28" ht="13.5">
      <c r="A127" s="289" t="s">
        <v>1495</v>
      </c>
      <c r="B127" s="292">
        <v>38738</v>
      </c>
      <c r="C127" s="292">
        <v>26389</v>
      </c>
      <c r="D127" s="293">
        <v>12965</v>
      </c>
      <c r="E127" s="293">
        <v>2373</v>
      </c>
      <c r="F127" s="290"/>
      <c r="G127" s="293">
        <v>1290</v>
      </c>
      <c r="H127" s="293">
        <v>198</v>
      </c>
      <c r="I127" s="293">
        <v>1368</v>
      </c>
      <c r="J127" s="293">
        <v>913</v>
      </c>
      <c r="K127" s="293">
        <v>1185</v>
      </c>
      <c r="L127" s="293">
        <v>1299</v>
      </c>
      <c r="M127" s="293">
        <v>1686</v>
      </c>
      <c r="N127" s="293">
        <v>1174</v>
      </c>
      <c r="O127" s="293"/>
      <c r="P127" s="293">
        <v>1938</v>
      </c>
      <c r="Q127" s="290"/>
      <c r="R127" s="290"/>
      <c r="S127" s="290"/>
      <c r="T127" s="292">
        <v>12349</v>
      </c>
      <c r="U127" s="293">
        <v>1581</v>
      </c>
      <c r="V127" s="293">
        <v>1927</v>
      </c>
      <c r="W127" s="293">
        <v>3578</v>
      </c>
      <c r="X127" s="290"/>
      <c r="Y127" s="293">
        <v>1240</v>
      </c>
      <c r="Z127" s="290"/>
      <c r="AA127" s="292"/>
      <c r="AB127" s="292">
        <v>4023</v>
      </c>
    </row>
    <row r="128" spans="1:28" ht="13.5">
      <c r="A128" s="322" t="s">
        <v>1496</v>
      </c>
      <c r="B128" s="290">
        <v>16719</v>
      </c>
      <c r="C128" s="290">
        <v>7544</v>
      </c>
      <c r="D128" s="290">
        <v>4850</v>
      </c>
      <c r="E128" s="290">
        <v>600</v>
      </c>
      <c r="F128" s="290"/>
      <c r="G128" s="290">
        <v>440</v>
      </c>
      <c r="H128" s="290">
        <v>400</v>
      </c>
      <c r="I128" s="290">
        <v>360</v>
      </c>
      <c r="J128" s="290">
        <v>150</v>
      </c>
      <c r="K128" s="290">
        <v>189</v>
      </c>
      <c r="L128" s="290">
        <v>65</v>
      </c>
      <c r="M128" s="290">
        <v>90</v>
      </c>
      <c r="N128" s="290">
        <v>100</v>
      </c>
      <c r="O128" s="290"/>
      <c r="P128" s="290">
        <v>300</v>
      </c>
      <c r="Q128" s="290"/>
      <c r="R128" s="290"/>
      <c r="S128" s="290"/>
      <c r="T128" s="290">
        <v>9175</v>
      </c>
      <c r="U128" s="290">
        <v>1343</v>
      </c>
      <c r="V128" s="290">
        <v>350</v>
      </c>
      <c r="W128" s="290">
        <v>287</v>
      </c>
      <c r="X128" s="290"/>
      <c r="Y128" s="290">
        <v>3840</v>
      </c>
      <c r="Z128" s="290">
        <v>2570</v>
      </c>
      <c r="AA128" s="290">
        <v>670</v>
      </c>
      <c r="AB128" s="290">
        <v>115</v>
      </c>
    </row>
    <row r="129" spans="1:28" ht="13.5">
      <c r="A129" s="210" t="s">
        <v>1497</v>
      </c>
      <c r="B129" s="324">
        <v>407900</v>
      </c>
      <c r="C129" s="325">
        <v>244162</v>
      </c>
      <c r="D129" s="325">
        <v>117535</v>
      </c>
      <c r="E129" s="325">
        <v>23757</v>
      </c>
      <c r="F129" s="325"/>
      <c r="G129" s="325">
        <v>13830</v>
      </c>
      <c r="H129" s="325">
        <v>5726</v>
      </c>
      <c r="I129" s="325">
        <v>13268</v>
      </c>
      <c r="J129" s="325">
        <v>7160</v>
      </c>
      <c r="K129" s="325">
        <v>5206</v>
      </c>
      <c r="L129" s="325">
        <v>4290</v>
      </c>
      <c r="M129" s="325">
        <v>15036</v>
      </c>
      <c r="N129" s="325">
        <v>12383</v>
      </c>
      <c r="O129" s="325">
        <v>1245</v>
      </c>
      <c r="P129" s="325">
        <v>24076</v>
      </c>
      <c r="Q129" s="325"/>
      <c r="R129" s="325">
        <v>650</v>
      </c>
      <c r="S129" s="325"/>
      <c r="T129" s="325">
        <v>163738</v>
      </c>
      <c r="U129" s="325">
        <v>15734</v>
      </c>
      <c r="V129" s="325">
        <v>28272</v>
      </c>
      <c r="W129" s="325">
        <v>60866</v>
      </c>
      <c r="X129" s="325"/>
      <c r="Y129" s="325">
        <v>39173</v>
      </c>
      <c r="Z129" s="325">
        <v>50</v>
      </c>
      <c r="AA129" s="325">
        <v>15555</v>
      </c>
      <c r="AB129" s="325">
        <v>4088</v>
      </c>
    </row>
    <row r="130" spans="1:28" ht="13.5">
      <c r="A130" s="210" t="s">
        <v>1498</v>
      </c>
      <c r="B130" s="324">
        <v>23600</v>
      </c>
      <c r="C130" s="298">
        <v>650</v>
      </c>
      <c r="D130" s="298"/>
      <c r="E130" s="298"/>
      <c r="F130" s="298"/>
      <c r="G130" s="298"/>
      <c r="H130" s="298"/>
      <c r="I130" s="298"/>
      <c r="J130" s="298"/>
      <c r="K130" s="298"/>
      <c r="L130" s="298"/>
      <c r="M130" s="298"/>
      <c r="N130" s="298"/>
      <c r="O130" s="298"/>
      <c r="P130" s="298"/>
      <c r="Q130" s="298"/>
      <c r="R130" s="298">
        <v>650</v>
      </c>
      <c r="S130" s="298"/>
      <c r="T130" s="298">
        <v>22950</v>
      </c>
      <c r="U130" s="298">
        <v>650</v>
      </c>
      <c r="V130" s="298">
        <v>7620</v>
      </c>
      <c r="W130" s="298">
        <v>1607</v>
      </c>
      <c r="X130" s="298"/>
      <c r="Y130" s="298">
        <v>1857</v>
      </c>
      <c r="Z130" s="298"/>
      <c r="AA130" s="298">
        <v>8869</v>
      </c>
      <c r="AB130" s="298">
        <v>2347</v>
      </c>
    </row>
    <row r="131" spans="1:28" ht="13.5">
      <c r="A131" s="283" t="s">
        <v>1394</v>
      </c>
      <c r="B131" s="324">
        <v>384300</v>
      </c>
      <c r="C131" s="298">
        <v>243512</v>
      </c>
      <c r="D131" s="298">
        <v>117535</v>
      </c>
      <c r="E131" s="298">
        <v>23757</v>
      </c>
      <c r="F131" s="298"/>
      <c r="G131" s="298">
        <v>13830</v>
      </c>
      <c r="H131" s="298">
        <v>5726</v>
      </c>
      <c r="I131" s="298">
        <v>13268</v>
      </c>
      <c r="J131" s="298">
        <v>7160</v>
      </c>
      <c r="K131" s="298">
        <v>5206</v>
      </c>
      <c r="L131" s="298">
        <v>4290</v>
      </c>
      <c r="M131" s="298">
        <v>15036</v>
      </c>
      <c r="N131" s="298">
        <v>12383</v>
      </c>
      <c r="O131" s="298">
        <v>1245</v>
      </c>
      <c r="P131" s="298">
        <v>24076</v>
      </c>
      <c r="Q131" s="298"/>
      <c r="R131" s="298"/>
      <c r="S131" s="298"/>
      <c r="T131" s="298">
        <v>140788</v>
      </c>
      <c r="U131" s="298">
        <v>15084</v>
      </c>
      <c r="V131" s="298">
        <v>20652</v>
      </c>
      <c r="W131" s="298">
        <v>59259</v>
      </c>
      <c r="X131" s="298"/>
      <c r="Y131" s="298">
        <v>37316</v>
      </c>
      <c r="Z131" s="298">
        <v>50</v>
      </c>
      <c r="AA131" s="298">
        <v>6686</v>
      </c>
      <c r="AB131" s="298">
        <v>1741</v>
      </c>
    </row>
    <row r="132" spans="1:28" ht="13.5">
      <c r="A132" s="285" t="s">
        <v>1499</v>
      </c>
      <c r="B132" s="324">
        <v>136200</v>
      </c>
      <c r="C132" s="298">
        <v>101389</v>
      </c>
      <c r="D132" s="298">
        <v>41189</v>
      </c>
      <c r="E132" s="298">
        <v>8500</v>
      </c>
      <c r="F132" s="298"/>
      <c r="G132" s="298">
        <v>6000</v>
      </c>
      <c r="H132" s="298">
        <v>100</v>
      </c>
      <c r="I132" s="298">
        <v>6000</v>
      </c>
      <c r="J132" s="298">
        <v>4000</v>
      </c>
      <c r="K132" s="298">
        <v>2000</v>
      </c>
      <c r="L132" s="298">
        <v>2300</v>
      </c>
      <c r="M132" s="298">
        <v>9800</v>
      </c>
      <c r="N132" s="298">
        <v>5200</v>
      </c>
      <c r="O132" s="298">
        <v>300</v>
      </c>
      <c r="P132" s="298">
        <v>16000</v>
      </c>
      <c r="Q132" s="298"/>
      <c r="R132" s="298"/>
      <c r="S132" s="298"/>
      <c r="T132" s="298">
        <v>34811</v>
      </c>
      <c r="U132" s="298">
        <v>7100</v>
      </c>
      <c r="V132" s="298">
        <v>7548</v>
      </c>
      <c r="W132" s="298">
        <v>15763</v>
      </c>
      <c r="X132" s="298"/>
      <c r="Y132" s="298">
        <v>3600</v>
      </c>
      <c r="Z132" s="298"/>
      <c r="AA132" s="298">
        <v>800</v>
      </c>
      <c r="AB132" s="298"/>
    </row>
    <row r="133" spans="1:28" ht="13.5">
      <c r="A133" s="285" t="s">
        <v>1500</v>
      </c>
      <c r="B133" s="324">
        <v>36200</v>
      </c>
      <c r="C133" s="326">
        <v>27200</v>
      </c>
      <c r="D133" s="326">
        <v>17200</v>
      </c>
      <c r="E133" s="326">
        <v>2900</v>
      </c>
      <c r="F133" s="326"/>
      <c r="G133" s="326">
        <v>1500</v>
      </c>
      <c r="H133" s="326">
        <v>1200</v>
      </c>
      <c r="I133" s="326">
        <v>1400</v>
      </c>
      <c r="J133" s="326">
        <v>450</v>
      </c>
      <c r="K133" s="326">
        <v>680</v>
      </c>
      <c r="L133" s="326">
        <v>320</v>
      </c>
      <c r="M133" s="326">
        <v>240</v>
      </c>
      <c r="N133" s="326">
        <v>690</v>
      </c>
      <c r="O133" s="326">
        <v>120</v>
      </c>
      <c r="P133" s="326">
        <v>500</v>
      </c>
      <c r="Q133" s="326"/>
      <c r="R133" s="326"/>
      <c r="S133" s="326"/>
      <c r="T133" s="326">
        <v>9000</v>
      </c>
      <c r="U133" s="326">
        <v>1600</v>
      </c>
      <c r="V133" s="326">
        <v>3600</v>
      </c>
      <c r="W133" s="326">
        <v>2500</v>
      </c>
      <c r="X133" s="326"/>
      <c r="Y133" s="326">
        <v>1300</v>
      </c>
      <c r="Z133" s="326"/>
      <c r="AA133" s="326"/>
      <c r="AB133" s="326"/>
    </row>
    <row r="134" spans="1:28" ht="13.5">
      <c r="A134" s="285" t="s">
        <v>1501</v>
      </c>
      <c r="B134" s="324">
        <v>56800</v>
      </c>
      <c r="C134" s="326">
        <v>25100</v>
      </c>
      <c r="D134" s="326">
        <v>10550</v>
      </c>
      <c r="E134" s="326">
        <v>2200</v>
      </c>
      <c r="F134" s="326"/>
      <c r="G134" s="326">
        <v>1500</v>
      </c>
      <c r="H134" s="326">
        <v>780</v>
      </c>
      <c r="I134" s="326">
        <v>1200</v>
      </c>
      <c r="J134" s="326">
        <v>600</v>
      </c>
      <c r="K134" s="326">
        <v>600</v>
      </c>
      <c r="L134" s="326">
        <v>350</v>
      </c>
      <c r="M134" s="326">
        <v>2200</v>
      </c>
      <c r="N134" s="326">
        <v>2200</v>
      </c>
      <c r="O134" s="326">
        <v>620</v>
      </c>
      <c r="P134" s="326">
        <v>2300</v>
      </c>
      <c r="Q134" s="326"/>
      <c r="R134" s="326"/>
      <c r="S134" s="326"/>
      <c r="T134" s="326">
        <v>31700</v>
      </c>
      <c r="U134" s="326">
        <v>124</v>
      </c>
      <c r="V134" s="326">
        <v>2226</v>
      </c>
      <c r="W134" s="326">
        <v>19327</v>
      </c>
      <c r="X134" s="326"/>
      <c r="Y134" s="326">
        <v>8908</v>
      </c>
      <c r="Z134" s="326"/>
      <c r="AA134" s="326">
        <v>1115</v>
      </c>
      <c r="AB134" s="326"/>
    </row>
    <row r="135" spans="1:28" ht="13.5">
      <c r="A135" s="285" t="s">
        <v>1502</v>
      </c>
      <c r="B135" s="324">
        <v>23800</v>
      </c>
      <c r="C135" s="326">
        <v>12677</v>
      </c>
      <c r="D135" s="326">
        <v>6522</v>
      </c>
      <c r="E135" s="326">
        <v>1216</v>
      </c>
      <c r="F135" s="326"/>
      <c r="G135" s="326">
        <v>1008</v>
      </c>
      <c r="H135" s="326">
        <v>345</v>
      </c>
      <c r="I135" s="326">
        <v>748</v>
      </c>
      <c r="J135" s="326">
        <v>340</v>
      </c>
      <c r="K135" s="326">
        <v>299</v>
      </c>
      <c r="L135" s="326">
        <v>232</v>
      </c>
      <c r="M135" s="326">
        <v>603</v>
      </c>
      <c r="N135" s="326">
        <v>803</v>
      </c>
      <c r="O135" s="326"/>
      <c r="P135" s="326">
        <v>561</v>
      </c>
      <c r="Q135" s="326"/>
      <c r="R135" s="326"/>
      <c r="S135" s="326"/>
      <c r="T135" s="326">
        <v>11123</v>
      </c>
      <c r="U135" s="326">
        <v>800</v>
      </c>
      <c r="V135" s="326">
        <v>3039</v>
      </c>
      <c r="W135" s="326">
        <v>3469</v>
      </c>
      <c r="X135" s="326"/>
      <c r="Y135" s="326">
        <v>2117</v>
      </c>
      <c r="Z135" s="326"/>
      <c r="AA135" s="326">
        <v>1698</v>
      </c>
      <c r="AB135" s="326"/>
    </row>
    <row r="136" spans="1:28" ht="13.5">
      <c r="A136" s="285" t="s">
        <v>1503</v>
      </c>
      <c r="B136" s="324">
        <v>55400</v>
      </c>
      <c r="C136" s="326">
        <v>30470</v>
      </c>
      <c r="D136" s="326">
        <v>14920</v>
      </c>
      <c r="E136" s="326">
        <v>4937</v>
      </c>
      <c r="F136" s="326"/>
      <c r="G136" s="326">
        <v>1468</v>
      </c>
      <c r="H136" s="326">
        <v>1044</v>
      </c>
      <c r="I136" s="326">
        <v>1613</v>
      </c>
      <c r="J136" s="326">
        <v>656</v>
      </c>
      <c r="K136" s="326">
        <v>539</v>
      </c>
      <c r="L136" s="326">
        <v>628</v>
      </c>
      <c r="M136" s="326">
        <v>1191</v>
      </c>
      <c r="N136" s="326">
        <v>1736</v>
      </c>
      <c r="O136" s="326">
        <v>1</v>
      </c>
      <c r="P136" s="326">
        <v>1737</v>
      </c>
      <c r="Q136" s="326"/>
      <c r="R136" s="326"/>
      <c r="S136" s="326"/>
      <c r="T136" s="326">
        <v>24930</v>
      </c>
      <c r="U136" s="326">
        <v>1672</v>
      </c>
      <c r="V136" s="326">
        <v>1856</v>
      </c>
      <c r="W136" s="326">
        <v>12266</v>
      </c>
      <c r="X136" s="326"/>
      <c r="Y136" s="326">
        <v>7821</v>
      </c>
      <c r="Z136" s="326"/>
      <c r="AA136" s="326">
        <v>1315</v>
      </c>
      <c r="AB136" s="326"/>
    </row>
    <row r="137" spans="1:28" ht="13.5">
      <c r="A137" s="285" t="s">
        <v>1504</v>
      </c>
      <c r="B137" s="324">
        <v>20700</v>
      </c>
      <c r="C137" s="326">
        <v>10000</v>
      </c>
      <c r="D137" s="326">
        <v>5340</v>
      </c>
      <c r="E137" s="326">
        <v>1350</v>
      </c>
      <c r="F137" s="326"/>
      <c r="G137" s="326">
        <v>595</v>
      </c>
      <c r="H137" s="326">
        <v>110</v>
      </c>
      <c r="I137" s="326">
        <v>510</v>
      </c>
      <c r="J137" s="326">
        <v>195</v>
      </c>
      <c r="K137" s="326">
        <v>200</v>
      </c>
      <c r="L137" s="326">
        <v>150</v>
      </c>
      <c r="M137" s="326">
        <v>230</v>
      </c>
      <c r="N137" s="326">
        <v>620</v>
      </c>
      <c r="O137" s="326">
        <v>200</v>
      </c>
      <c r="P137" s="326">
        <v>500</v>
      </c>
      <c r="Q137" s="326"/>
      <c r="R137" s="326"/>
      <c r="S137" s="326"/>
      <c r="T137" s="326">
        <v>10700</v>
      </c>
      <c r="U137" s="326">
        <v>520</v>
      </c>
      <c r="V137" s="326">
        <v>1093</v>
      </c>
      <c r="W137" s="326">
        <v>2341</v>
      </c>
      <c r="X137" s="326"/>
      <c r="Y137" s="326">
        <v>4105</v>
      </c>
      <c r="Z137" s="326">
        <v>50</v>
      </c>
      <c r="AA137" s="326">
        <v>850</v>
      </c>
      <c r="AB137" s="326">
        <v>1741</v>
      </c>
    </row>
    <row r="138" spans="1:28" ht="13.5">
      <c r="A138" s="315" t="s">
        <v>1505</v>
      </c>
      <c r="B138" s="324">
        <v>34900</v>
      </c>
      <c r="C138" s="326">
        <v>19500</v>
      </c>
      <c r="D138" s="326">
        <v>10509</v>
      </c>
      <c r="E138" s="326">
        <v>1857</v>
      </c>
      <c r="F138" s="326"/>
      <c r="G138" s="326">
        <v>1159</v>
      </c>
      <c r="H138" s="326">
        <v>347</v>
      </c>
      <c r="I138" s="326">
        <v>997</v>
      </c>
      <c r="J138" s="326">
        <v>519</v>
      </c>
      <c r="K138" s="326">
        <v>488</v>
      </c>
      <c r="L138" s="326">
        <v>236</v>
      </c>
      <c r="M138" s="326">
        <v>602</v>
      </c>
      <c r="N138" s="326">
        <v>904</v>
      </c>
      <c r="O138" s="326">
        <v>4</v>
      </c>
      <c r="P138" s="326">
        <v>1878</v>
      </c>
      <c r="Q138" s="326"/>
      <c r="R138" s="326"/>
      <c r="S138" s="326"/>
      <c r="T138" s="326">
        <v>15400</v>
      </c>
      <c r="U138" s="326">
        <v>2068</v>
      </c>
      <c r="V138" s="326">
        <v>975</v>
      </c>
      <c r="W138" s="326">
        <v>3304</v>
      </c>
      <c r="X138" s="326"/>
      <c r="Y138" s="326">
        <v>8465</v>
      </c>
      <c r="Z138" s="326"/>
      <c r="AA138" s="326">
        <v>588</v>
      </c>
      <c r="AB138" s="326"/>
    </row>
    <row r="139" spans="1:28" ht="13.5">
      <c r="A139" s="285" t="s">
        <v>1506</v>
      </c>
      <c r="B139" s="324">
        <v>20300</v>
      </c>
      <c r="C139" s="326">
        <v>17176</v>
      </c>
      <c r="D139" s="326">
        <v>11305</v>
      </c>
      <c r="E139" s="326">
        <v>797</v>
      </c>
      <c r="F139" s="326"/>
      <c r="G139" s="326">
        <v>600</v>
      </c>
      <c r="H139" s="326">
        <v>1800</v>
      </c>
      <c r="I139" s="326">
        <v>800</v>
      </c>
      <c r="J139" s="326">
        <v>400</v>
      </c>
      <c r="K139" s="326">
        <v>400</v>
      </c>
      <c r="L139" s="326">
        <v>74</v>
      </c>
      <c r="M139" s="326">
        <v>170</v>
      </c>
      <c r="N139" s="326">
        <v>230</v>
      </c>
      <c r="O139" s="326"/>
      <c r="P139" s="326">
        <v>600</v>
      </c>
      <c r="Q139" s="326"/>
      <c r="R139" s="326"/>
      <c r="S139" s="326"/>
      <c r="T139" s="326">
        <v>3124</v>
      </c>
      <c r="U139" s="326">
        <v>1200</v>
      </c>
      <c r="V139" s="326">
        <v>315</v>
      </c>
      <c r="W139" s="326">
        <v>289</v>
      </c>
      <c r="X139" s="326"/>
      <c r="Y139" s="326">
        <v>1000</v>
      </c>
      <c r="Z139" s="326"/>
      <c r="AA139" s="326">
        <v>320</v>
      </c>
      <c r="AB139" s="326"/>
    </row>
    <row r="140" spans="1:28" ht="13.5">
      <c r="A140" s="210" t="s">
        <v>1507</v>
      </c>
      <c r="B140" s="286">
        <f>SUM(B141:B142)</f>
        <v>556989</v>
      </c>
      <c r="C140" s="286">
        <f aca="true" t="shared" si="37" ref="C140:AB140">SUM(C141:C142)</f>
        <v>387401</v>
      </c>
      <c r="D140" s="286">
        <f t="shared" si="37"/>
        <v>163568</v>
      </c>
      <c r="E140" s="286">
        <f t="shared" si="37"/>
        <v>51334</v>
      </c>
      <c r="F140" s="286">
        <f t="shared" si="37"/>
        <v>0</v>
      </c>
      <c r="G140" s="286">
        <f t="shared" si="37"/>
        <v>12208</v>
      </c>
      <c r="H140" s="286">
        <f t="shared" si="37"/>
        <v>35085</v>
      </c>
      <c r="I140" s="286">
        <f t="shared" si="37"/>
        <v>19763</v>
      </c>
      <c r="J140" s="286">
        <f t="shared" si="37"/>
        <v>15646</v>
      </c>
      <c r="K140" s="286">
        <f t="shared" si="37"/>
        <v>7019</v>
      </c>
      <c r="L140" s="286">
        <f t="shared" si="37"/>
        <v>48266</v>
      </c>
      <c r="M140" s="286">
        <f t="shared" si="37"/>
        <v>4261</v>
      </c>
      <c r="N140" s="286">
        <f t="shared" si="37"/>
        <v>7689</v>
      </c>
      <c r="O140" s="286">
        <f t="shared" si="37"/>
        <v>13343</v>
      </c>
      <c r="P140" s="286">
        <f t="shared" si="37"/>
        <v>6507</v>
      </c>
      <c r="Q140" s="286">
        <f t="shared" si="37"/>
        <v>0</v>
      </c>
      <c r="R140" s="286">
        <f t="shared" si="37"/>
        <v>2712</v>
      </c>
      <c r="S140" s="286">
        <f t="shared" si="37"/>
        <v>0</v>
      </c>
      <c r="T140" s="286">
        <f t="shared" si="37"/>
        <v>169588</v>
      </c>
      <c r="U140" s="286">
        <f t="shared" si="37"/>
        <v>28364</v>
      </c>
      <c r="V140" s="286">
        <f t="shared" si="37"/>
        <v>28369</v>
      </c>
      <c r="W140" s="286">
        <f t="shared" si="37"/>
        <v>19425</v>
      </c>
      <c r="X140" s="286">
        <f t="shared" si="37"/>
        <v>0</v>
      </c>
      <c r="Y140" s="286">
        <f t="shared" si="37"/>
        <v>83889</v>
      </c>
      <c r="Z140" s="286">
        <f t="shared" si="37"/>
        <v>33</v>
      </c>
      <c r="AA140" s="286">
        <f t="shared" si="37"/>
        <v>6573</v>
      </c>
      <c r="AB140" s="286">
        <f t="shared" si="37"/>
        <v>2935</v>
      </c>
    </row>
    <row r="141" spans="1:28" ht="13.5">
      <c r="A141" s="285" t="s">
        <v>1391</v>
      </c>
      <c r="B141" s="286">
        <f>SUM(C141,T141)</f>
        <v>26866</v>
      </c>
      <c r="C141" s="286">
        <f>SUM(D141:S141)</f>
        <v>2712</v>
      </c>
      <c r="D141" s="286"/>
      <c r="E141" s="286"/>
      <c r="F141" s="286"/>
      <c r="G141" s="286"/>
      <c r="H141" s="286"/>
      <c r="I141" s="286"/>
      <c r="J141" s="286"/>
      <c r="K141" s="286"/>
      <c r="L141" s="286"/>
      <c r="M141" s="286"/>
      <c r="N141" s="286"/>
      <c r="O141" s="286"/>
      <c r="P141" s="286"/>
      <c r="Q141" s="286"/>
      <c r="R141" s="286">
        <v>2712</v>
      </c>
      <c r="S141" s="286"/>
      <c r="T141" s="286">
        <f>SUM(U141:AB141)</f>
        <v>24154</v>
      </c>
      <c r="U141" s="286">
        <v>1903</v>
      </c>
      <c r="V141" s="286">
        <v>4773</v>
      </c>
      <c r="W141" s="286">
        <v>9519</v>
      </c>
      <c r="X141" s="286"/>
      <c r="Y141" s="286">
        <v>7155</v>
      </c>
      <c r="Z141" s="286"/>
      <c r="AA141" s="286"/>
      <c r="AB141" s="286">
        <v>804</v>
      </c>
    </row>
    <row r="142" spans="1:28" ht="13.5">
      <c r="A142" s="283" t="s">
        <v>1394</v>
      </c>
      <c r="B142" s="286">
        <f>SUM(C142,T142)</f>
        <v>530123</v>
      </c>
      <c r="C142" s="286">
        <f>SUM(C143:C145)</f>
        <v>384689</v>
      </c>
      <c r="D142" s="286">
        <f aca="true" t="shared" si="38" ref="D142:S142">SUM(D143:D145)</f>
        <v>163568</v>
      </c>
      <c r="E142" s="286">
        <f t="shared" si="38"/>
        <v>51334</v>
      </c>
      <c r="F142" s="286">
        <f t="shared" si="38"/>
        <v>0</v>
      </c>
      <c r="G142" s="286">
        <f t="shared" si="38"/>
        <v>12208</v>
      </c>
      <c r="H142" s="286">
        <f t="shared" si="38"/>
        <v>35085</v>
      </c>
      <c r="I142" s="286">
        <f t="shared" si="38"/>
        <v>19763</v>
      </c>
      <c r="J142" s="286">
        <f t="shared" si="38"/>
        <v>15646</v>
      </c>
      <c r="K142" s="286">
        <f t="shared" si="38"/>
        <v>7019</v>
      </c>
      <c r="L142" s="286">
        <f t="shared" si="38"/>
        <v>48266</v>
      </c>
      <c r="M142" s="286">
        <f t="shared" si="38"/>
        <v>4261</v>
      </c>
      <c r="N142" s="286">
        <f t="shared" si="38"/>
        <v>7689</v>
      </c>
      <c r="O142" s="286">
        <f t="shared" si="38"/>
        <v>13343</v>
      </c>
      <c r="P142" s="286">
        <f t="shared" si="38"/>
        <v>6507</v>
      </c>
      <c r="Q142" s="286">
        <f t="shared" si="38"/>
        <v>0</v>
      </c>
      <c r="R142" s="286">
        <f t="shared" si="38"/>
        <v>0</v>
      </c>
      <c r="S142" s="286">
        <f t="shared" si="38"/>
        <v>0</v>
      </c>
      <c r="T142" s="286">
        <f>SUM(U142:AB142)</f>
        <v>145434</v>
      </c>
      <c r="U142" s="286">
        <f>SUM(U143:U145)</f>
        <v>26461</v>
      </c>
      <c r="V142" s="286">
        <f aca="true" t="shared" si="39" ref="V142:AB142">SUM(V143:V145)</f>
        <v>23596</v>
      </c>
      <c r="W142" s="286">
        <f t="shared" si="39"/>
        <v>9906</v>
      </c>
      <c r="X142" s="286">
        <f t="shared" si="39"/>
        <v>0</v>
      </c>
      <c r="Y142" s="286">
        <f t="shared" si="39"/>
        <v>76734</v>
      </c>
      <c r="Z142" s="286">
        <f t="shared" si="39"/>
        <v>33</v>
      </c>
      <c r="AA142" s="286">
        <f t="shared" si="39"/>
        <v>6573</v>
      </c>
      <c r="AB142" s="286">
        <f t="shared" si="39"/>
        <v>2131</v>
      </c>
    </row>
    <row r="143" spans="1:28" ht="13.5">
      <c r="A143" s="285" t="s">
        <v>1508</v>
      </c>
      <c r="B143" s="286">
        <f>C143+T143</f>
        <v>135835</v>
      </c>
      <c r="C143" s="286">
        <v>88973</v>
      </c>
      <c r="D143" s="286">
        <v>32924</v>
      </c>
      <c r="E143" s="286">
        <v>6844</v>
      </c>
      <c r="F143" s="286"/>
      <c r="G143" s="286">
        <v>3624</v>
      </c>
      <c r="H143" s="286">
        <v>2486</v>
      </c>
      <c r="I143" s="286">
        <v>5619</v>
      </c>
      <c r="J143" s="286">
        <v>4517</v>
      </c>
      <c r="K143" s="286">
        <v>1624</v>
      </c>
      <c r="L143" s="286">
        <v>18888</v>
      </c>
      <c r="M143" s="286">
        <v>2370</v>
      </c>
      <c r="N143" s="286">
        <v>4309</v>
      </c>
      <c r="O143" s="286">
        <v>1921</v>
      </c>
      <c r="P143" s="286">
        <v>3847</v>
      </c>
      <c r="Q143" s="286"/>
      <c r="R143" s="286"/>
      <c r="S143" s="286"/>
      <c r="T143" s="286">
        <v>46862</v>
      </c>
      <c r="U143" s="286">
        <v>8442</v>
      </c>
      <c r="V143" s="286">
        <v>1980</v>
      </c>
      <c r="W143" s="286">
        <v>2798</v>
      </c>
      <c r="X143" s="330"/>
      <c r="Y143" s="286">
        <v>28341</v>
      </c>
      <c r="Z143" s="286"/>
      <c r="AA143" s="286">
        <v>3654</v>
      </c>
      <c r="AB143" s="286">
        <v>1647</v>
      </c>
    </row>
    <row r="144" spans="1:28" ht="13.5">
      <c r="A144" s="285" t="s">
        <v>1509</v>
      </c>
      <c r="B144" s="327">
        <f>C144+T144</f>
        <v>190843</v>
      </c>
      <c r="C144" s="327">
        <f>SUM(D144:S144)</f>
        <v>143132</v>
      </c>
      <c r="D144" s="327">
        <v>53213</v>
      </c>
      <c r="E144" s="327">
        <v>29524</v>
      </c>
      <c r="F144" s="327"/>
      <c r="G144" s="327">
        <v>3371</v>
      </c>
      <c r="H144" s="327">
        <v>14926</v>
      </c>
      <c r="I144" s="327">
        <v>5400</v>
      </c>
      <c r="J144" s="327">
        <v>5962</v>
      </c>
      <c r="K144" s="327">
        <v>3047</v>
      </c>
      <c r="L144" s="327">
        <v>22397</v>
      </c>
      <c r="M144" s="327">
        <v>922</v>
      </c>
      <c r="N144" s="327">
        <v>2337</v>
      </c>
      <c r="O144" s="327">
        <v>752</v>
      </c>
      <c r="P144" s="327">
        <v>1281</v>
      </c>
      <c r="Q144" s="327"/>
      <c r="R144" s="327"/>
      <c r="S144" s="327"/>
      <c r="T144" s="327">
        <f>SUM(U144:AB144)</f>
        <v>47711</v>
      </c>
      <c r="U144" s="327">
        <v>8241</v>
      </c>
      <c r="V144" s="327">
        <v>904</v>
      </c>
      <c r="W144" s="327">
        <v>2115</v>
      </c>
      <c r="X144" s="327"/>
      <c r="Y144" s="327">
        <v>35951</v>
      </c>
      <c r="Z144" s="327">
        <v>14</v>
      </c>
      <c r="AA144" s="327">
        <v>17</v>
      </c>
      <c r="AB144" s="327">
        <v>469</v>
      </c>
    </row>
    <row r="145" spans="1:28" ht="13.5">
      <c r="A145" s="285" t="s">
        <v>1510</v>
      </c>
      <c r="B145" s="327">
        <f>C145+T145</f>
        <v>203445</v>
      </c>
      <c r="C145" s="328">
        <f>SUM(D145:S145)</f>
        <v>152584</v>
      </c>
      <c r="D145" s="329">
        <v>77431</v>
      </c>
      <c r="E145" s="329">
        <v>14966</v>
      </c>
      <c r="F145" s="329">
        <v>0</v>
      </c>
      <c r="G145" s="329">
        <v>5213</v>
      </c>
      <c r="H145" s="329">
        <v>17673</v>
      </c>
      <c r="I145" s="329">
        <v>8744</v>
      </c>
      <c r="J145" s="329">
        <v>5167</v>
      </c>
      <c r="K145" s="329">
        <v>2348</v>
      </c>
      <c r="L145" s="329">
        <v>6981</v>
      </c>
      <c r="M145" s="329">
        <v>969</v>
      </c>
      <c r="N145" s="329">
        <v>1043</v>
      </c>
      <c r="O145" s="329">
        <v>10670</v>
      </c>
      <c r="P145" s="329">
        <v>1379</v>
      </c>
      <c r="Q145" s="328"/>
      <c r="R145" s="328"/>
      <c r="S145" s="328"/>
      <c r="T145" s="328">
        <f>SUM(U145:AB145)</f>
        <v>50861</v>
      </c>
      <c r="U145" s="328">
        <v>9778</v>
      </c>
      <c r="V145" s="328">
        <v>20712</v>
      </c>
      <c r="W145" s="328">
        <v>4993</v>
      </c>
      <c r="X145" s="328">
        <v>0</v>
      </c>
      <c r="Y145" s="328">
        <v>12442</v>
      </c>
      <c r="Z145" s="328">
        <v>19</v>
      </c>
      <c r="AA145" s="328">
        <v>2902</v>
      </c>
      <c r="AB145" s="328">
        <v>15</v>
      </c>
    </row>
    <row r="146" spans="1:28" ht="13.5">
      <c r="A146" s="210" t="s">
        <v>1511</v>
      </c>
      <c r="B146" s="286">
        <f aca="true" t="shared" si="40" ref="B146:AB146">B147+B148</f>
        <v>653093</v>
      </c>
      <c r="C146" s="286">
        <f t="shared" si="40"/>
        <v>530293</v>
      </c>
      <c r="D146" s="286">
        <f t="shared" si="40"/>
        <v>238071</v>
      </c>
      <c r="E146" s="286">
        <f t="shared" si="40"/>
        <v>88142</v>
      </c>
      <c r="F146" s="286">
        <f t="shared" si="40"/>
        <v>0</v>
      </c>
      <c r="G146" s="286">
        <f t="shared" si="40"/>
        <v>16349</v>
      </c>
      <c r="H146" s="286">
        <f t="shared" si="40"/>
        <v>72191</v>
      </c>
      <c r="I146" s="286">
        <f t="shared" si="40"/>
        <v>28288</v>
      </c>
      <c r="J146" s="286">
        <f t="shared" si="40"/>
        <v>17764</v>
      </c>
      <c r="K146" s="286">
        <f t="shared" si="40"/>
        <v>10892</v>
      </c>
      <c r="L146" s="286">
        <f t="shared" si="40"/>
        <v>22077</v>
      </c>
      <c r="M146" s="286">
        <f t="shared" si="40"/>
        <v>4299</v>
      </c>
      <c r="N146" s="286">
        <f t="shared" si="40"/>
        <v>8201</v>
      </c>
      <c r="O146" s="286">
        <f t="shared" si="40"/>
        <v>4926</v>
      </c>
      <c r="P146" s="286">
        <f t="shared" si="40"/>
        <v>12893</v>
      </c>
      <c r="Q146" s="286">
        <f t="shared" si="40"/>
        <v>0</v>
      </c>
      <c r="R146" s="286">
        <f t="shared" si="40"/>
        <v>6200</v>
      </c>
      <c r="S146" s="286">
        <f t="shared" si="40"/>
        <v>0</v>
      </c>
      <c r="T146" s="286">
        <f t="shared" si="40"/>
        <v>122800</v>
      </c>
      <c r="U146" s="286">
        <f t="shared" si="40"/>
        <v>29397</v>
      </c>
      <c r="V146" s="286">
        <f t="shared" si="40"/>
        <v>20614</v>
      </c>
      <c r="W146" s="286">
        <f t="shared" si="40"/>
        <v>19273</v>
      </c>
      <c r="X146" s="286">
        <f t="shared" si="40"/>
        <v>3174</v>
      </c>
      <c r="Y146" s="286">
        <f t="shared" si="40"/>
        <v>27652</v>
      </c>
      <c r="Z146" s="286">
        <f t="shared" si="40"/>
        <v>0</v>
      </c>
      <c r="AA146" s="331">
        <f t="shared" si="40"/>
        <v>20590</v>
      </c>
      <c r="AB146" s="286">
        <f t="shared" si="40"/>
        <v>2100</v>
      </c>
    </row>
    <row r="147" spans="1:28" ht="13.5">
      <c r="A147" s="285" t="s">
        <v>1512</v>
      </c>
      <c r="B147" s="286">
        <f>C147+T147</f>
        <v>48400</v>
      </c>
      <c r="C147" s="286">
        <f>SUM(D147:S147)</f>
        <v>6200</v>
      </c>
      <c r="D147" s="286"/>
      <c r="E147" s="286"/>
      <c r="F147" s="286"/>
      <c r="G147" s="286"/>
      <c r="H147" s="286"/>
      <c r="I147" s="286"/>
      <c r="J147" s="286"/>
      <c r="K147" s="286"/>
      <c r="L147" s="286"/>
      <c r="M147" s="286"/>
      <c r="N147" s="286"/>
      <c r="O147" s="286"/>
      <c r="P147" s="286"/>
      <c r="Q147" s="286"/>
      <c r="R147" s="286">
        <v>6200</v>
      </c>
      <c r="S147" s="286"/>
      <c r="T147" s="286">
        <f>SUM(U147:AB147)</f>
        <v>42200</v>
      </c>
      <c r="U147" s="286">
        <v>1400</v>
      </c>
      <c r="V147" s="286">
        <v>8000</v>
      </c>
      <c r="W147" s="286">
        <v>5800</v>
      </c>
      <c r="X147" s="286"/>
      <c r="Y147" s="286">
        <v>6500</v>
      </c>
      <c r="Z147" s="286"/>
      <c r="AA147" s="331">
        <v>18500</v>
      </c>
      <c r="AB147" s="286">
        <v>2000</v>
      </c>
    </row>
    <row r="148" spans="1:28" ht="13.5">
      <c r="A148" s="283" t="s">
        <v>1394</v>
      </c>
      <c r="B148" s="286">
        <f aca="true" t="shared" si="41" ref="B148:AB148">SUM(B149:B151)</f>
        <v>604693</v>
      </c>
      <c r="C148" s="286">
        <f t="shared" si="41"/>
        <v>524093</v>
      </c>
      <c r="D148" s="286">
        <f t="shared" si="41"/>
        <v>238071</v>
      </c>
      <c r="E148" s="286">
        <f t="shared" si="41"/>
        <v>88142</v>
      </c>
      <c r="F148" s="286">
        <f t="shared" si="41"/>
        <v>0</v>
      </c>
      <c r="G148" s="286">
        <f t="shared" si="41"/>
        <v>16349</v>
      </c>
      <c r="H148" s="286">
        <f t="shared" si="41"/>
        <v>72191</v>
      </c>
      <c r="I148" s="286">
        <f t="shared" si="41"/>
        <v>28288</v>
      </c>
      <c r="J148" s="286">
        <f t="shared" si="41"/>
        <v>17764</v>
      </c>
      <c r="K148" s="286">
        <f t="shared" si="41"/>
        <v>10892</v>
      </c>
      <c r="L148" s="286">
        <f t="shared" si="41"/>
        <v>22077</v>
      </c>
      <c r="M148" s="286">
        <f t="shared" si="41"/>
        <v>4299</v>
      </c>
      <c r="N148" s="286">
        <f t="shared" si="41"/>
        <v>8201</v>
      </c>
      <c r="O148" s="286">
        <f t="shared" si="41"/>
        <v>4926</v>
      </c>
      <c r="P148" s="286">
        <f t="shared" si="41"/>
        <v>12893</v>
      </c>
      <c r="Q148" s="286">
        <f t="shared" si="41"/>
        <v>0</v>
      </c>
      <c r="R148" s="286">
        <f t="shared" si="41"/>
        <v>0</v>
      </c>
      <c r="S148" s="286">
        <f t="shared" si="41"/>
        <v>0</v>
      </c>
      <c r="T148" s="286">
        <f t="shared" si="41"/>
        <v>80600</v>
      </c>
      <c r="U148" s="286">
        <f t="shared" si="41"/>
        <v>27997</v>
      </c>
      <c r="V148" s="286">
        <f t="shared" si="41"/>
        <v>12614</v>
      </c>
      <c r="W148" s="286">
        <f t="shared" si="41"/>
        <v>13473</v>
      </c>
      <c r="X148" s="286">
        <f t="shared" si="41"/>
        <v>3174</v>
      </c>
      <c r="Y148" s="286">
        <f t="shared" si="41"/>
        <v>21152</v>
      </c>
      <c r="Z148" s="286">
        <f t="shared" si="41"/>
        <v>0</v>
      </c>
      <c r="AA148" s="331">
        <f t="shared" si="41"/>
        <v>2090</v>
      </c>
      <c r="AB148" s="286">
        <f t="shared" si="41"/>
        <v>100</v>
      </c>
    </row>
    <row r="149" spans="1:28" ht="13.5">
      <c r="A149" s="285" t="s">
        <v>1513</v>
      </c>
      <c r="B149" s="286">
        <f>C149+T149</f>
        <v>370714</v>
      </c>
      <c r="C149" s="286">
        <f>SUM(D149:S149)</f>
        <v>315714</v>
      </c>
      <c r="D149" s="286">
        <v>134580</v>
      </c>
      <c r="E149" s="286">
        <v>50000</v>
      </c>
      <c r="F149" s="286"/>
      <c r="G149" s="286">
        <v>13296</v>
      </c>
      <c r="H149" s="286">
        <v>37993</v>
      </c>
      <c r="I149" s="286">
        <v>17758</v>
      </c>
      <c r="J149" s="286">
        <v>13804</v>
      </c>
      <c r="K149" s="286">
        <v>7782</v>
      </c>
      <c r="L149" s="286">
        <v>16357</v>
      </c>
      <c r="M149" s="286">
        <v>4142</v>
      </c>
      <c r="N149" s="286">
        <v>7561</v>
      </c>
      <c r="O149" s="286">
        <v>386</v>
      </c>
      <c r="P149" s="286">
        <v>12055</v>
      </c>
      <c r="Q149" s="286"/>
      <c r="R149" s="286"/>
      <c r="S149" s="286"/>
      <c r="T149" s="286">
        <f>SUM(U149:AB149)</f>
        <v>55000</v>
      </c>
      <c r="U149" s="286">
        <v>16347</v>
      </c>
      <c r="V149" s="286">
        <v>5390</v>
      </c>
      <c r="W149" s="286">
        <v>11653</v>
      </c>
      <c r="X149" s="286"/>
      <c r="Y149" s="286">
        <v>20410</v>
      </c>
      <c r="Z149" s="286"/>
      <c r="AA149" s="331">
        <v>1100</v>
      </c>
      <c r="AB149" s="286">
        <v>100</v>
      </c>
    </row>
    <row r="150" spans="1:28" ht="13.5">
      <c r="A150" s="285" t="s">
        <v>1514</v>
      </c>
      <c r="B150" s="286">
        <f>C150+T150</f>
        <v>97379</v>
      </c>
      <c r="C150" s="286">
        <f>SUM(D150:S150)</f>
        <v>88379</v>
      </c>
      <c r="D150" s="286">
        <v>45029</v>
      </c>
      <c r="E150" s="286">
        <v>12500</v>
      </c>
      <c r="F150" s="286"/>
      <c r="G150" s="286">
        <v>1600</v>
      </c>
      <c r="H150" s="286">
        <v>16000</v>
      </c>
      <c r="I150" s="286">
        <v>4000</v>
      </c>
      <c r="J150" s="286">
        <v>1200</v>
      </c>
      <c r="K150" s="286">
        <v>1000</v>
      </c>
      <c r="L150" s="286">
        <v>3000</v>
      </c>
      <c r="M150" s="286">
        <v>150</v>
      </c>
      <c r="N150" s="286">
        <v>500</v>
      </c>
      <c r="O150" s="286">
        <v>3000</v>
      </c>
      <c r="P150" s="286">
        <v>400</v>
      </c>
      <c r="Q150" s="286"/>
      <c r="R150" s="286"/>
      <c r="S150" s="286"/>
      <c r="T150" s="286">
        <f>SUM(U150:AB150)</f>
        <v>9000</v>
      </c>
      <c r="U150" s="286">
        <v>5000</v>
      </c>
      <c r="V150" s="286">
        <v>2900</v>
      </c>
      <c r="W150" s="286">
        <v>400</v>
      </c>
      <c r="X150" s="286"/>
      <c r="Y150" s="286">
        <v>450</v>
      </c>
      <c r="Z150" s="286"/>
      <c r="AA150" s="331">
        <v>250</v>
      </c>
      <c r="AB150" s="286"/>
    </row>
    <row r="151" spans="1:28" ht="13.5">
      <c r="A151" s="285" t="s">
        <v>1515</v>
      </c>
      <c r="B151" s="286">
        <f>C151+T151</f>
        <v>136600</v>
      </c>
      <c r="C151" s="286">
        <f>SUM(D151:S151)</f>
        <v>120000</v>
      </c>
      <c r="D151" s="286">
        <v>58462</v>
      </c>
      <c r="E151" s="286">
        <v>25642</v>
      </c>
      <c r="F151" s="286"/>
      <c r="G151" s="286">
        <v>1453</v>
      </c>
      <c r="H151" s="286">
        <v>18198</v>
      </c>
      <c r="I151" s="286">
        <v>6530</v>
      </c>
      <c r="J151" s="286">
        <v>2760</v>
      </c>
      <c r="K151" s="286">
        <v>2110</v>
      </c>
      <c r="L151" s="286">
        <v>2720</v>
      </c>
      <c r="M151" s="286">
        <v>7</v>
      </c>
      <c r="N151" s="286">
        <v>140</v>
      </c>
      <c r="O151" s="286">
        <v>1540</v>
      </c>
      <c r="P151" s="286">
        <v>438</v>
      </c>
      <c r="Q151" s="286"/>
      <c r="R151" s="286"/>
      <c r="S151" s="286"/>
      <c r="T151" s="286">
        <f>SUM(U151:AB151)</f>
        <v>16600</v>
      </c>
      <c r="U151" s="286">
        <v>6650</v>
      </c>
      <c r="V151" s="286">
        <v>4324</v>
      </c>
      <c r="W151" s="286">
        <v>1420</v>
      </c>
      <c r="X151" s="286">
        <v>3174</v>
      </c>
      <c r="Y151" s="286">
        <v>292</v>
      </c>
      <c r="Z151" s="286"/>
      <c r="AA151" s="331">
        <v>740</v>
      </c>
      <c r="AB151" s="286"/>
    </row>
  </sheetData>
  <sheetProtection/>
  <protectedRanges>
    <protectedRange sqref="U47" name="区域1"/>
    <protectedRange sqref="V47" name="区域1_1"/>
    <protectedRange sqref="AA47" name="区域1_2"/>
  </protectedRanges>
  <mergeCells count="5">
    <mergeCell ref="A2:AB2"/>
    <mergeCell ref="C5:S5"/>
    <mergeCell ref="T5:AB5"/>
    <mergeCell ref="A4:A6"/>
    <mergeCell ref="B5:B6"/>
  </mergeCells>
  <printOptions horizontalCentered="1" verticalCentered="1"/>
  <pageMargins left="0.19685039370078702" right="0.19685039370078702" top="0.590551181102362" bottom="0.4724409448818899" header="0.31496062992126" footer="0.31496062992126"/>
  <pageSetup fitToHeight="0" fitToWidth="1" horizontalDpi="600" verticalDpi="600" orientation="landscape" paperSize="9" scale="50"/>
</worksheet>
</file>

<file path=xl/worksheets/sheet9.xml><?xml version="1.0" encoding="utf-8"?>
<worksheet xmlns="http://schemas.openxmlformats.org/spreadsheetml/2006/main" xmlns:r="http://schemas.openxmlformats.org/officeDocument/2006/relationships">
  <sheetPr>
    <pageSetUpPr fitToPage="1"/>
  </sheetPr>
  <dimension ref="A1:Z151"/>
  <sheetViews>
    <sheetView showGridLines="0" showZeros="0" workbookViewId="0" topLeftCell="A1">
      <selection activeCell="G10" sqref="G10"/>
    </sheetView>
  </sheetViews>
  <sheetFormatPr defaultColWidth="5.75390625" defaultRowHeight="14.25"/>
  <cols>
    <col min="1" max="1" width="15.125" style="148" customWidth="1"/>
    <col min="2" max="2" width="9.625" style="202" customWidth="1"/>
    <col min="3" max="15" width="8.375" style="202" customWidth="1"/>
    <col min="16" max="16" width="8.375" style="248" customWidth="1"/>
    <col min="17" max="26" width="8.375" style="202" customWidth="1"/>
    <col min="27" max="16384" width="5.75390625" style="148" customWidth="1"/>
  </cols>
  <sheetData>
    <row r="1" ht="14.25">
      <c r="A1" s="47" t="s">
        <v>1516</v>
      </c>
    </row>
    <row r="2" spans="1:26" s="200" customFormat="1" ht="33.75" customHeight="1">
      <c r="A2" s="49" t="s">
        <v>1360</v>
      </c>
      <c r="B2" s="48"/>
      <c r="C2" s="48"/>
      <c r="D2" s="48"/>
      <c r="E2" s="48"/>
      <c r="F2" s="48"/>
      <c r="G2" s="48"/>
      <c r="H2" s="48"/>
      <c r="I2" s="48"/>
      <c r="J2" s="48"/>
      <c r="K2" s="48"/>
      <c r="L2" s="48"/>
      <c r="M2" s="48"/>
      <c r="N2" s="48"/>
      <c r="O2" s="48"/>
      <c r="P2" s="48"/>
      <c r="Q2" s="48"/>
      <c r="R2" s="48"/>
      <c r="S2" s="48"/>
      <c r="T2" s="48"/>
      <c r="U2" s="48"/>
      <c r="V2" s="48"/>
      <c r="W2" s="48"/>
      <c r="X2" s="48"/>
      <c r="Y2" s="48"/>
      <c r="Z2" s="48"/>
    </row>
    <row r="3" spans="1:26" ht="16.5" customHeight="1">
      <c r="A3" s="152"/>
      <c r="B3" s="249" t="s">
        <v>0</v>
      </c>
      <c r="C3" s="249"/>
      <c r="D3" s="249"/>
      <c r="E3" s="249"/>
      <c r="F3" s="249"/>
      <c r="G3" s="249"/>
      <c r="H3" s="249"/>
      <c r="I3" s="249"/>
      <c r="J3" s="249"/>
      <c r="K3" s="249"/>
      <c r="L3" s="249"/>
      <c r="M3" s="249"/>
      <c r="N3" s="249"/>
      <c r="O3" s="249"/>
      <c r="P3" s="262"/>
      <c r="Q3" s="249"/>
      <c r="R3" s="249"/>
      <c r="S3" s="249"/>
      <c r="T3" s="249"/>
      <c r="U3" s="249"/>
      <c r="V3" s="249"/>
      <c r="W3" s="249"/>
      <c r="X3" s="249"/>
      <c r="Y3" s="249"/>
      <c r="Z3" s="249" t="s">
        <v>23</v>
      </c>
    </row>
    <row r="4" spans="1:26" ht="31.5" customHeight="1">
      <c r="A4" s="154" t="s">
        <v>1361</v>
      </c>
      <c r="B4" s="250" t="s">
        <v>1517</v>
      </c>
      <c r="C4" s="251"/>
      <c r="D4" s="251"/>
      <c r="E4" s="251"/>
      <c r="F4" s="251"/>
      <c r="G4" s="251"/>
      <c r="H4" s="251"/>
      <c r="I4" s="251"/>
      <c r="J4" s="251"/>
      <c r="K4" s="251"/>
      <c r="L4" s="251"/>
      <c r="M4" s="251"/>
      <c r="N4" s="251"/>
      <c r="O4" s="251"/>
      <c r="P4" s="251"/>
      <c r="Q4" s="251"/>
      <c r="R4" s="251"/>
      <c r="S4" s="251"/>
      <c r="T4" s="251"/>
      <c r="U4" s="251"/>
      <c r="V4" s="251"/>
      <c r="W4" s="251"/>
      <c r="X4" s="251"/>
      <c r="Y4" s="251"/>
      <c r="Z4" s="270"/>
    </row>
    <row r="5" spans="1:26" ht="105.75" customHeight="1">
      <c r="A5" s="252"/>
      <c r="B5" s="253" t="s">
        <v>1518</v>
      </c>
      <c r="C5" s="157" t="s">
        <v>1357</v>
      </c>
      <c r="D5" s="157" t="s">
        <v>191</v>
      </c>
      <c r="E5" s="157" t="s">
        <v>195</v>
      </c>
      <c r="F5" s="157" t="s">
        <v>1519</v>
      </c>
      <c r="G5" s="157" t="s">
        <v>256</v>
      </c>
      <c r="H5" s="157" t="s">
        <v>1520</v>
      </c>
      <c r="I5" s="157" t="s">
        <v>353</v>
      </c>
      <c r="J5" s="157" t="s">
        <v>395</v>
      </c>
      <c r="K5" s="157" t="s">
        <v>503</v>
      </c>
      <c r="L5" s="157" t="s">
        <v>566</v>
      </c>
      <c r="M5" s="157" t="s">
        <v>630</v>
      </c>
      <c r="N5" s="157" t="s">
        <v>646</v>
      </c>
      <c r="O5" s="157" t="s">
        <v>1521</v>
      </c>
      <c r="P5" s="157" t="s">
        <v>782</v>
      </c>
      <c r="Q5" s="157" t="s">
        <v>827</v>
      </c>
      <c r="R5" s="157" t="s">
        <v>840</v>
      </c>
      <c r="S5" s="157" t="s">
        <v>866</v>
      </c>
      <c r="T5" s="253" t="s">
        <v>875</v>
      </c>
      <c r="U5" s="253" t="s">
        <v>912</v>
      </c>
      <c r="V5" s="250" t="s">
        <v>932</v>
      </c>
      <c r="W5" s="253" t="s">
        <v>972</v>
      </c>
      <c r="X5" s="157" t="s">
        <v>1009</v>
      </c>
      <c r="Y5" s="157" t="s">
        <v>1015</v>
      </c>
      <c r="Z5" s="157" t="s">
        <v>1522</v>
      </c>
    </row>
    <row r="6" spans="1:26" ht="15.75" customHeight="1">
      <c r="A6" s="212" t="s">
        <v>1523</v>
      </c>
      <c r="B6" s="211">
        <f>B7+B8+B20+B27+B42+B53+B63+B70+B82+B95+B107+B114+B129+B140+B146</f>
        <v>47605601</v>
      </c>
      <c r="C6" s="211">
        <f aca="true" t="shared" si="0" ref="C6:Z6">C7+C8+C20+C27+C42+C53+C63+C70+C82+C95+C107+C114+C129+C140+C146</f>
        <v>4493773</v>
      </c>
      <c r="D6" s="211">
        <f t="shared" si="0"/>
        <v>420</v>
      </c>
      <c r="E6" s="211">
        <f t="shared" si="0"/>
        <v>38634</v>
      </c>
      <c r="F6" s="211">
        <f t="shared" si="0"/>
        <v>3798841</v>
      </c>
      <c r="G6" s="211">
        <f t="shared" si="0"/>
        <v>8428950</v>
      </c>
      <c r="H6" s="211">
        <f t="shared" si="0"/>
        <v>319113</v>
      </c>
      <c r="I6" s="211">
        <f t="shared" si="0"/>
        <v>763284</v>
      </c>
      <c r="J6" s="211">
        <f t="shared" si="0"/>
        <v>5993711</v>
      </c>
      <c r="K6" s="211">
        <f t="shared" si="0"/>
        <v>3680574</v>
      </c>
      <c r="L6" s="211">
        <f t="shared" si="0"/>
        <v>702300</v>
      </c>
      <c r="M6" s="211">
        <f t="shared" si="0"/>
        <v>2822873</v>
      </c>
      <c r="N6" s="211">
        <f t="shared" si="0"/>
        <v>4917429</v>
      </c>
      <c r="O6" s="211">
        <f t="shared" si="0"/>
        <v>3571096</v>
      </c>
      <c r="P6" s="211">
        <f t="shared" si="0"/>
        <v>1400921</v>
      </c>
      <c r="Q6" s="211">
        <f t="shared" si="0"/>
        <v>262396</v>
      </c>
      <c r="R6" s="211">
        <f t="shared" si="0"/>
        <v>3976</v>
      </c>
      <c r="S6" s="211">
        <f t="shared" si="0"/>
        <v>0</v>
      </c>
      <c r="T6" s="211">
        <f t="shared" si="0"/>
        <v>325073</v>
      </c>
      <c r="U6" s="211">
        <f t="shared" si="0"/>
        <v>1295695</v>
      </c>
      <c r="V6" s="211">
        <f t="shared" si="0"/>
        <v>93815</v>
      </c>
      <c r="W6" s="211">
        <f t="shared" si="0"/>
        <v>190957</v>
      </c>
      <c r="X6" s="211">
        <f t="shared" si="0"/>
        <v>1403309</v>
      </c>
      <c r="Y6" s="211">
        <f t="shared" si="0"/>
        <v>7690</v>
      </c>
      <c r="Z6" s="211">
        <f t="shared" si="0"/>
        <v>3090771</v>
      </c>
    </row>
    <row r="7" spans="1:26" ht="15.75" customHeight="1">
      <c r="A7" s="212" t="s">
        <v>1524</v>
      </c>
      <c r="B7" s="211">
        <f aca="true" t="shared" si="1" ref="B7:B12">SUM(C7:Z7)</f>
        <v>9330321</v>
      </c>
      <c r="C7" s="211">
        <v>374339</v>
      </c>
      <c r="D7" s="211">
        <v>420</v>
      </c>
      <c r="E7" s="211">
        <v>7530</v>
      </c>
      <c r="F7" s="211">
        <v>724367</v>
      </c>
      <c r="G7" s="211">
        <v>947021</v>
      </c>
      <c r="H7" s="211">
        <v>104001</v>
      </c>
      <c r="I7" s="211">
        <v>224159</v>
      </c>
      <c r="J7" s="211">
        <v>1734839</v>
      </c>
      <c r="K7" s="211">
        <v>365234</v>
      </c>
      <c r="L7" s="211">
        <v>141378</v>
      </c>
      <c r="M7" s="211">
        <v>4641</v>
      </c>
      <c r="N7" s="211">
        <v>386630</v>
      </c>
      <c r="O7" s="211">
        <v>1494833</v>
      </c>
      <c r="P7" s="263">
        <v>503857</v>
      </c>
      <c r="Q7" s="211">
        <v>157017</v>
      </c>
      <c r="R7" s="211">
        <v>30</v>
      </c>
      <c r="S7" s="211"/>
      <c r="T7" s="211">
        <v>62439</v>
      </c>
      <c r="U7" s="211">
        <v>93940</v>
      </c>
      <c r="V7" s="211">
        <v>46391</v>
      </c>
      <c r="W7" s="211">
        <v>35003</v>
      </c>
      <c r="X7" s="211">
        <v>466012</v>
      </c>
      <c r="Y7" s="211">
        <v>2100</v>
      </c>
      <c r="Z7" s="211">
        <v>1454140</v>
      </c>
    </row>
    <row r="8" spans="1:26" ht="15.75" customHeight="1">
      <c r="A8" s="212" t="s">
        <v>1392</v>
      </c>
      <c r="B8" s="254">
        <f t="shared" si="1"/>
        <v>5689823</v>
      </c>
      <c r="C8" s="254">
        <f aca="true" t="shared" si="2" ref="C8:Z8">SUM(C9:C10)</f>
        <v>449733</v>
      </c>
      <c r="D8" s="254">
        <f t="shared" si="2"/>
        <v>0</v>
      </c>
      <c r="E8" s="254">
        <f t="shared" si="2"/>
        <v>1592</v>
      </c>
      <c r="F8" s="254">
        <f t="shared" si="2"/>
        <v>391048</v>
      </c>
      <c r="G8" s="254">
        <f t="shared" si="2"/>
        <v>738823</v>
      </c>
      <c r="H8" s="254">
        <f t="shared" si="2"/>
        <v>78286</v>
      </c>
      <c r="I8" s="254">
        <f t="shared" si="2"/>
        <v>94753</v>
      </c>
      <c r="J8" s="254">
        <f t="shared" si="2"/>
        <v>733440</v>
      </c>
      <c r="K8" s="254">
        <f t="shared" si="2"/>
        <v>319320</v>
      </c>
      <c r="L8" s="254">
        <f t="shared" si="2"/>
        <v>187681</v>
      </c>
      <c r="M8" s="254">
        <f t="shared" si="2"/>
        <v>979558</v>
      </c>
      <c r="N8" s="254">
        <f t="shared" si="2"/>
        <v>197941</v>
      </c>
      <c r="O8" s="254">
        <f t="shared" si="2"/>
        <v>294563</v>
      </c>
      <c r="P8" s="254">
        <f t="shared" si="2"/>
        <v>324930</v>
      </c>
      <c r="Q8" s="254">
        <f t="shared" si="2"/>
        <v>14124</v>
      </c>
      <c r="R8" s="254">
        <f t="shared" si="2"/>
        <v>0</v>
      </c>
      <c r="S8" s="254">
        <f t="shared" si="2"/>
        <v>0</v>
      </c>
      <c r="T8" s="254">
        <f t="shared" si="2"/>
        <v>25262</v>
      </c>
      <c r="U8" s="254">
        <f t="shared" si="2"/>
        <v>473239</v>
      </c>
      <c r="V8" s="254">
        <f t="shared" si="2"/>
        <v>10160</v>
      </c>
      <c r="W8" s="254">
        <f t="shared" si="2"/>
        <v>13872</v>
      </c>
      <c r="X8" s="254">
        <f t="shared" si="2"/>
        <v>148286</v>
      </c>
      <c r="Y8" s="254">
        <f t="shared" si="2"/>
        <v>3250</v>
      </c>
      <c r="Z8" s="254">
        <f t="shared" si="2"/>
        <v>209962</v>
      </c>
    </row>
    <row r="9" spans="1:26" ht="15.75" customHeight="1">
      <c r="A9" s="215" t="s">
        <v>1393</v>
      </c>
      <c r="B9" s="254">
        <f t="shared" si="1"/>
        <v>3474735</v>
      </c>
      <c r="C9" s="254">
        <v>84565</v>
      </c>
      <c r="D9" s="254">
        <v>0</v>
      </c>
      <c r="E9" s="254">
        <v>1329</v>
      </c>
      <c r="F9" s="254">
        <v>178104</v>
      </c>
      <c r="G9" s="254">
        <v>309127</v>
      </c>
      <c r="H9" s="254">
        <v>43000</v>
      </c>
      <c r="I9" s="254">
        <v>86554</v>
      </c>
      <c r="J9" s="254">
        <v>343335</v>
      </c>
      <c r="K9" s="254">
        <v>208652</v>
      </c>
      <c r="L9" s="254">
        <v>166243</v>
      </c>
      <c r="M9" s="254">
        <v>689918</v>
      </c>
      <c r="N9" s="254">
        <v>142487</v>
      </c>
      <c r="O9" s="254">
        <v>291514</v>
      </c>
      <c r="P9" s="254">
        <v>237580</v>
      </c>
      <c r="Q9" s="254">
        <v>13835</v>
      </c>
      <c r="R9" s="254">
        <v>0</v>
      </c>
      <c r="S9" s="254">
        <v>0</v>
      </c>
      <c r="T9" s="254">
        <v>24689</v>
      </c>
      <c r="U9" s="254">
        <v>452088</v>
      </c>
      <c r="V9" s="254">
        <v>10000</v>
      </c>
      <c r="W9" s="254">
        <v>5931</v>
      </c>
      <c r="X9" s="254">
        <v>82784</v>
      </c>
      <c r="Y9" s="254">
        <v>3000</v>
      </c>
      <c r="Z9" s="254">
        <v>100000</v>
      </c>
    </row>
    <row r="10" spans="1:26" ht="15.75" customHeight="1">
      <c r="A10" s="215" t="s">
        <v>1394</v>
      </c>
      <c r="B10" s="254">
        <f t="shared" si="1"/>
        <v>2215088</v>
      </c>
      <c r="C10" s="254">
        <f aca="true" t="shared" si="3" ref="C10:Z10">SUM(C11:C19)</f>
        <v>365168</v>
      </c>
      <c r="D10" s="254">
        <f t="shared" si="3"/>
        <v>0</v>
      </c>
      <c r="E10" s="254">
        <f t="shared" si="3"/>
        <v>263</v>
      </c>
      <c r="F10" s="254">
        <f t="shared" si="3"/>
        <v>212944</v>
      </c>
      <c r="G10" s="254">
        <f t="shared" si="3"/>
        <v>429696</v>
      </c>
      <c r="H10" s="254">
        <f t="shared" si="3"/>
        <v>35286</v>
      </c>
      <c r="I10" s="254">
        <f t="shared" si="3"/>
        <v>8199</v>
      </c>
      <c r="J10" s="254">
        <f t="shared" si="3"/>
        <v>390105</v>
      </c>
      <c r="K10" s="254">
        <f t="shared" si="3"/>
        <v>110668</v>
      </c>
      <c r="L10" s="254">
        <f t="shared" si="3"/>
        <v>21438</v>
      </c>
      <c r="M10" s="254">
        <f t="shared" si="3"/>
        <v>289640</v>
      </c>
      <c r="N10" s="254">
        <f t="shared" si="3"/>
        <v>55454</v>
      </c>
      <c r="O10" s="254">
        <f t="shared" si="3"/>
        <v>3049</v>
      </c>
      <c r="P10" s="254">
        <f t="shared" si="3"/>
        <v>87350</v>
      </c>
      <c r="Q10" s="254">
        <f t="shared" si="3"/>
        <v>289</v>
      </c>
      <c r="R10" s="254">
        <f t="shared" si="3"/>
        <v>0</v>
      </c>
      <c r="S10" s="254">
        <f t="shared" si="3"/>
        <v>0</v>
      </c>
      <c r="T10" s="254">
        <f t="shared" si="3"/>
        <v>573</v>
      </c>
      <c r="U10" s="254">
        <f t="shared" si="3"/>
        <v>21151</v>
      </c>
      <c r="V10" s="254">
        <f t="shared" si="3"/>
        <v>160</v>
      </c>
      <c r="W10" s="254">
        <f t="shared" si="3"/>
        <v>7941</v>
      </c>
      <c r="X10" s="254">
        <f t="shared" si="3"/>
        <v>65502</v>
      </c>
      <c r="Y10" s="254">
        <f t="shared" si="3"/>
        <v>250</v>
      </c>
      <c r="Z10" s="254">
        <f t="shared" si="3"/>
        <v>109962</v>
      </c>
    </row>
    <row r="11" spans="1:26" ht="15.75" customHeight="1">
      <c r="A11" s="215" t="s">
        <v>1395</v>
      </c>
      <c r="B11" s="254">
        <f t="shared" si="1"/>
        <v>110627</v>
      </c>
      <c r="C11" s="254">
        <v>19629</v>
      </c>
      <c r="D11" s="254"/>
      <c r="E11" s="254"/>
      <c r="F11" s="254">
        <v>7413</v>
      </c>
      <c r="G11" s="254">
        <v>22199</v>
      </c>
      <c r="H11" s="254">
        <v>762</v>
      </c>
      <c r="I11" s="254">
        <v>813</v>
      </c>
      <c r="J11" s="254">
        <v>31476</v>
      </c>
      <c r="K11" s="254">
        <v>5660</v>
      </c>
      <c r="L11" s="254"/>
      <c r="M11" s="254">
        <v>1836</v>
      </c>
      <c r="N11" s="254">
        <v>4941</v>
      </c>
      <c r="O11" s="254">
        <v>515</v>
      </c>
      <c r="P11" s="254"/>
      <c r="Q11" s="254">
        <v>85</v>
      </c>
      <c r="R11" s="254"/>
      <c r="S11" s="254"/>
      <c r="T11" s="254">
        <v>503</v>
      </c>
      <c r="U11" s="254"/>
      <c r="V11" s="254"/>
      <c r="W11" s="254">
        <v>641</v>
      </c>
      <c r="X11" s="254">
        <v>617</v>
      </c>
      <c r="Y11" s="254"/>
      <c r="Z11" s="254">
        <v>13537</v>
      </c>
    </row>
    <row r="12" spans="1:26" ht="15.75" customHeight="1">
      <c r="A12" s="215" t="s">
        <v>1396</v>
      </c>
      <c r="B12" s="254">
        <f t="shared" si="1"/>
        <v>243485</v>
      </c>
      <c r="C12" s="254">
        <v>26701</v>
      </c>
      <c r="D12" s="254"/>
      <c r="E12" s="254">
        <v>120</v>
      </c>
      <c r="F12" s="254">
        <v>31747</v>
      </c>
      <c r="G12" s="254">
        <v>67888</v>
      </c>
      <c r="H12" s="254">
        <v>688</v>
      </c>
      <c r="I12" s="254">
        <v>663</v>
      </c>
      <c r="J12" s="254">
        <v>63326</v>
      </c>
      <c r="K12" s="254">
        <v>5774</v>
      </c>
      <c r="L12" s="254"/>
      <c r="M12" s="254">
        <v>10525</v>
      </c>
      <c r="N12" s="254">
        <v>2571</v>
      </c>
      <c r="O12" s="254"/>
      <c r="P12" s="254"/>
      <c r="Q12" s="254"/>
      <c r="R12" s="254"/>
      <c r="S12" s="254"/>
      <c r="T12" s="254"/>
      <c r="U12" s="254"/>
      <c r="V12" s="254"/>
      <c r="W12" s="254">
        <v>248</v>
      </c>
      <c r="X12" s="254">
        <v>4270</v>
      </c>
      <c r="Y12" s="254">
        <v>50</v>
      </c>
      <c r="Z12" s="254">
        <f>26914+2000</f>
        <v>28914</v>
      </c>
    </row>
    <row r="13" spans="1:26" ht="15.75" customHeight="1">
      <c r="A13" s="215" t="s">
        <v>1397</v>
      </c>
      <c r="B13" s="254">
        <v>244928</v>
      </c>
      <c r="C13" s="254">
        <v>48958</v>
      </c>
      <c r="D13" s="254"/>
      <c r="E13" s="254"/>
      <c r="F13" s="254">
        <v>37252</v>
      </c>
      <c r="G13" s="254">
        <v>66941</v>
      </c>
      <c r="H13" s="254">
        <v>860</v>
      </c>
      <c r="I13" s="254">
        <v>571</v>
      </c>
      <c r="J13" s="254">
        <v>52419</v>
      </c>
      <c r="K13" s="254">
        <v>6682</v>
      </c>
      <c r="L13" s="254"/>
      <c r="M13" s="254">
        <v>10911</v>
      </c>
      <c r="N13" s="254">
        <v>2839</v>
      </c>
      <c r="O13" s="254"/>
      <c r="P13" s="254"/>
      <c r="Q13" s="254"/>
      <c r="R13" s="254"/>
      <c r="S13" s="254"/>
      <c r="T13" s="254"/>
      <c r="U13" s="254">
        <v>9248</v>
      </c>
      <c r="V13" s="254"/>
      <c r="W13" s="254">
        <v>204</v>
      </c>
      <c r="X13" s="254">
        <v>3043</v>
      </c>
      <c r="Y13" s="254"/>
      <c r="Z13" s="254">
        <v>5000</v>
      </c>
    </row>
    <row r="14" spans="1:26" ht="15.75" customHeight="1">
      <c r="A14" s="215" t="s">
        <v>1398</v>
      </c>
      <c r="B14" s="254">
        <v>257560</v>
      </c>
      <c r="C14" s="254">
        <v>26760</v>
      </c>
      <c r="D14" s="254">
        <v>0</v>
      </c>
      <c r="E14" s="254">
        <v>43</v>
      </c>
      <c r="F14" s="254">
        <v>46790</v>
      </c>
      <c r="G14" s="254">
        <v>54490</v>
      </c>
      <c r="H14" s="254">
        <v>4630</v>
      </c>
      <c r="I14" s="254">
        <v>2330</v>
      </c>
      <c r="J14" s="254">
        <v>54090</v>
      </c>
      <c r="K14" s="254">
        <v>18227</v>
      </c>
      <c r="L14" s="254">
        <v>350</v>
      </c>
      <c r="M14" s="254">
        <v>32506</v>
      </c>
      <c r="N14" s="254">
        <v>2740</v>
      </c>
      <c r="O14" s="254"/>
      <c r="P14" s="254">
        <v>100</v>
      </c>
      <c r="Q14" s="254"/>
      <c r="R14" s="254"/>
      <c r="S14" s="254"/>
      <c r="T14" s="254"/>
      <c r="U14" s="254"/>
      <c r="V14" s="254"/>
      <c r="W14" s="254">
        <v>2610</v>
      </c>
      <c r="X14" s="254">
        <v>2894</v>
      </c>
      <c r="Y14" s="254"/>
      <c r="Z14" s="254">
        <v>9000</v>
      </c>
    </row>
    <row r="15" spans="1:26" ht="15.75" customHeight="1">
      <c r="A15" s="215" t="s">
        <v>1399</v>
      </c>
      <c r="B15" s="254">
        <f>SUM(C15:Z15)</f>
        <v>333212</v>
      </c>
      <c r="C15" s="254">
        <v>43186</v>
      </c>
      <c r="D15" s="254">
        <v>0</v>
      </c>
      <c r="E15" s="254">
        <v>0</v>
      </c>
      <c r="F15" s="254">
        <v>25346</v>
      </c>
      <c r="G15" s="254">
        <v>87098</v>
      </c>
      <c r="H15" s="254">
        <v>7283</v>
      </c>
      <c r="I15" s="254">
        <v>2262</v>
      </c>
      <c r="J15" s="254">
        <v>67133</v>
      </c>
      <c r="K15" s="254">
        <v>16815</v>
      </c>
      <c r="L15" s="254">
        <v>10765</v>
      </c>
      <c r="M15" s="254">
        <v>19419</v>
      </c>
      <c r="N15" s="254">
        <v>25664</v>
      </c>
      <c r="O15" s="254">
        <v>1849</v>
      </c>
      <c r="P15" s="254">
        <v>777</v>
      </c>
      <c r="Q15" s="254">
        <v>162</v>
      </c>
      <c r="R15" s="254">
        <v>0</v>
      </c>
      <c r="S15" s="254">
        <v>0</v>
      </c>
      <c r="T15" s="254">
        <v>0</v>
      </c>
      <c r="U15" s="254">
        <v>10262</v>
      </c>
      <c r="V15" s="254">
        <v>160</v>
      </c>
      <c r="W15" s="254">
        <v>588</v>
      </c>
      <c r="X15" s="254">
        <v>7393</v>
      </c>
      <c r="Y15" s="254">
        <v>0</v>
      </c>
      <c r="Z15" s="254">
        <v>7050</v>
      </c>
    </row>
    <row r="16" spans="1:26" ht="15.75" customHeight="1">
      <c r="A16" s="215" t="s">
        <v>1400</v>
      </c>
      <c r="B16" s="254">
        <v>55000</v>
      </c>
      <c r="C16" s="254">
        <v>12388</v>
      </c>
      <c r="D16" s="254"/>
      <c r="E16" s="254"/>
      <c r="F16" s="254">
        <v>5439</v>
      </c>
      <c r="G16" s="254">
        <v>8235</v>
      </c>
      <c r="H16" s="254">
        <v>90</v>
      </c>
      <c r="I16" s="254">
        <v>369</v>
      </c>
      <c r="J16" s="254">
        <v>16229</v>
      </c>
      <c r="K16" s="254">
        <v>3311</v>
      </c>
      <c r="L16" s="254"/>
      <c r="M16" s="254">
        <v>1082</v>
      </c>
      <c r="N16" s="254">
        <v>2532</v>
      </c>
      <c r="O16" s="254"/>
      <c r="P16" s="254"/>
      <c r="Q16" s="254">
        <v>42</v>
      </c>
      <c r="R16" s="254"/>
      <c r="S16" s="254"/>
      <c r="T16" s="254"/>
      <c r="U16" s="254"/>
      <c r="V16" s="254"/>
      <c r="W16" s="254">
        <v>443</v>
      </c>
      <c r="X16" s="254">
        <v>136</v>
      </c>
      <c r="Y16" s="254"/>
      <c r="Z16" s="254">
        <v>4704</v>
      </c>
    </row>
    <row r="17" spans="1:26" ht="15.75" customHeight="1">
      <c r="A17" s="215" t="s">
        <v>1401</v>
      </c>
      <c r="B17" s="254">
        <f>SUM(C17,D17,E17:Z17)</f>
        <v>441631</v>
      </c>
      <c r="C17" s="254">
        <v>58756</v>
      </c>
      <c r="D17" s="254"/>
      <c r="E17" s="254"/>
      <c r="F17" s="254">
        <v>38162</v>
      </c>
      <c r="G17" s="254">
        <v>67462</v>
      </c>
      <c r="H17" s="254">
        <v>423</v>
      </c>
      <c r="I17" s="254">
        <v>736</v>
      </c>
      <c r="J17" s="254">
        <v>42232</v>
      </c>
      <c r="K17" s="254">
        <v>26599</v>
      </c>
      <c r="L17" s="254">
        <v>666</v>
      </c>
      <c r="M17" s="254">
        <v>150863</v>
      </c>
      <c r="N17" s="254">
        <v>11117</v>
      </c>
      <c r="O17" s="254">
        <v>685</v>
      </c>
      <c r="P17" s="254">
        <v>1528</v>
      </c>
      <c r="Q17" s="254"/>
      <c r="R17" s="254"/>
      <c r="S17" s="254"/>
      <c r="T17" s="254"/>
      <c r="U17" s="254">
        <v>481</v>
      </c>
      <c r="V17" s="254"/>
      <c r="W17" s="254">
        <v>502</v>
      </c>
      <c r="X17" s="254">
        <v>13794</v>
      </c>
      <c r="Y17" s="254"/>
      <c r="Z17" s="254">
        <v>27625</v>
      </c>
    </row>
    <row r="18" spans="1:26" ht="15.75" customHeight="1">
      <c r="A18" s="215" t="s">
        <v>1402</v>
      </c>
      <c r="B18" s="254">
        <f>SUM(C18:Z18)</f>
        <v>389900</v>
      </c>
      <c r="C18" s="254">
        <v>65000</v>
      </c>
      <c r="D18" s="254"/>
      <c r="E18" s="254">
        <v>100</v>
      </c>
      <c r="F18" s="254">
        <v>15200</v>
      </c>
      <c r="G18" s="254">
        <v>52800</v>
      </c>
      <c r="H18" s="254">
        <v>17050</v>
      </c>
      <c r="I18" s="254">
        <v>400</v>
      </c>
      <c r="J18" s="254">
        <v>60000</v>
      </c>
      <c r="K18" s="254">
        <v>25800</v>
      </c>
      <c r="L18" s="254">
        <v>1500</v>
      </c>
      <c r="M18" s="254">
        <v>20000</v>
      </c>
      <c r="N18" s="254">
        <v>3050</v>
      </c>
      <c r="O18" s="254"/>
      <c r="P18" s="254">
        <v>82945</v>
      </c>
      <c r="Q18" s="254"/>
      <c r="R18" s="254"/>
      <c r="S18" s="254"/>
      <c r="T18" s="254"/>
      <c r="U18" s="254">
        <v>1000</v>
      </c>
      <c r="V18" s="254"/>
      <c r="W18" s="254">
        <v>1500</v>
      </c>
      <c r="X18" s="254">
        <v>33355</v>
      </c>
      <c r="Y18" s="254">
        <v>200</v>
      </c>
      <c r="Z18" s="254">
        <v>10000</v>
      </c>
    </row>
    <row r="19" spans="1:26" ht="15.75" customHeight="1">
      <c r="A19" s="215" t="s">
        <v>1403</v>
      </c>
      <c r="B19" s="254">
        <f>SUM(C19:Z19)</f>
        <v>138745</v>
      </c>
      <c r="C19" s="254">
        <v>63790</v>
      </c>
      <c r="D19" s="254"/>
      <c r="E19" s="254"/>
      <c r="F19" s="254">
        <v>5595</v>
      </c>
      <c r="G19" s="254">
        <v>2583</v>
      </c>
      <c r="H19" s="254">
        <v>3500</v>
      </c>
      <c r="I19" s="254">
        <v>55</v>
      </c>
      <c r="J19" s="254">
        <v>3200</v>
      </c>
      <c r="K19" s="254">
        <v>1800</v>
      </c>
      <c r="L19" s="254">
        <v>8157</v>
      </c>
      <c r="M19" s="254">
        <v>42498</v>
      </c>
      <c r="N19" s="254"/>
      <c r="O19" s="254"/>
      <c r="P19" s="254">
        <v>2000</v>
      </c>
      <c r="Q19" s="254"/>
      <c r="R19" s="254"/>
      <c r="S19" s="254"/>
      <c r="T19" s="254">
        <v>70</v>
      </c>
      <c r="U19" s="254">
        <v>160</v>
      </c>
      <c r="V19" s="254"/>
      <c r="W19" s="254">
        <v>1205</v>
      </c>
      <c r="X19" s="254"/>
      <c r="Y19" s="254"/>
      <c r="Z19" s="254">
        <v>4132</v>
      </c>
    </row>
    <row r="20" spans="1:26" ht="15.75" customHeight="1">
      <c r="A20" s="212" t="s">
        <v>1525</v>
      </c>
      <c r="B20" s="211">
        <f>SUM(B21:B22)</f>
        <v>1127710</v>
      </c>
      <c r="C20" s="211">
        <f>SUM(C21:C22)</f>
        <v>148209</v>
      </c>
      <c r="D20" s="211">
        <f aca="true" t="shared" si="4" ref="D20:Z20">SUM(D21:D22)</f>
        <v>0</v>
      </c>
      <c r="E20" s="211">
        <f t="shared" si="4"/>
        <v>524</v>
      </c>
      <c r="F20" s="211">
        <f t="shared" si="4"/>
        <v>152239</v>
      </c>
      <c r="G20" s="211">
        <f t="shared" si="4"/>
        <v>256342</v>
      </c>
      <c r="H20" s="211">
        <f t="shared" si="4"/>
        <v>13926</v>
      </c>
      <c r="I20" s="211">
        <f t="shared" si="4"/>
        <v>32164</v>
      </c>
      <c r="J20" s="211">
        <f t="shared" si="4"/>
        <v>98439</v>
      </c>
      <c r="K20" s="211">
        <f t="shared" si="4"/>
        <v>111408</v>
      </c>
      <c r="L20" s="211">
        <f t="shared" si="4"/>
        <v>20963</v>
      </c>
      <c r="M20" s="211">
        <f t="shared" si="4"/>
        <v>132749</v>
      </c>
      <c r="N20" s="211">
        <f t="shared" si="4"/>
        <v>17083</v>
      </c>
      <c r="O20" s="211">
        <f t="shared" si="4"/>
        <v>22574</v>
      </c>
      <c r="P20" s="211">
        <f t="shared" si="4"/>
        <v>21461</v>
      </c>
      <c r="Q20" s="211">
        <f t="shared" si="4"/>
        <v>533</v>
      </c>
      <c r="R20" s="211">
        <f t="shared" si="4"/>
        <v>170</v>
      </c>
      <c r="S20" s="211">
        <f t="shared" si="4"/>
        <v>0</v>
      </c>
      <c r="T20" s="211">
        <f t="shared" si="4"/>
        <v>5615</v>
      </c>
      <c r="U20" s="211">
        <f t="shared" si="4"/>
        <v>7296</v>
      </c>
      <c r="V20" s="211">
        <f t="shared" si="4"/>
        <v>1335</v>
      </c>
      <c r="W20" s="211">
        <f t="shared" si="4"/>
        <v>13393</v>
      </c>
      <c r="X20" s="211">
        <f t="shared" si="4"/>
        <v>57961</v>
      </c>
      <c r="Y20" s="211">
        <f t="shared" si="4"/>
        <v>170</v>
      </c>
      <c r="Z20" s="211">
        <f t="shared" si="4"/>
        <v>13156</v>
      </c>
    </row>
    <row r="21" spans="1:26" ht="15.75" customHeight="1">
      <c r="A21" s="215" t="s">
        <v>1393</v>
      </c>
      <c r="B21" s="211">
        <f aca="true" t="shared" si="5" ref="B21:B26">SUM(C21:Z21)</f>
        <v>491391</v>
      </c>
      <c r="C21" s="211">
        <v>62000</v>
      </c>
      <c r="D21" s="211">
        <v>0</v>
      </c>
      <c r="E21" s="211">
        <v>380</v>
      </c>
      <c r="F21" s="211">
        <v>47000</v>
      </c>
      <c r="G21" s="211">
        <v>93000</v>
      </c>
      <c r="H21" s="211">
        <v>8500</v>
      </c>
      <c r="I21" s="211">
        <v>27000</v>
      </c>
      <c r="J21" s="211">
        <v>36000</v>
      </c>
      <c r="K21" s="211">
        <v>58000</v>
      </c>
      <c r="L21" s="211">
        <v>13000</v>
      </c>
      <c r="M21" s="211">
        <f>33070+13000</f>
        <v>46070</v>
      </c>
      <c r="N21" s="211">
        <v>5200</v>
      </c>
      <c r="O21" s="211">
        <v>21000</v>
      </c>
      <c r="P21" s="211">
        <v>15000</v>
      </c>
      <c r="Q21" s="211">
        <v>530</v>
      </c>
      <c r="R21" s="211">
        <v>50</v>
      </c>
      <c r="S21" s="211">
        <v>0</v>
      </c>
      <c r="T21" s="211">
        <v>4500</v>
      </c>
      <c r="U21" s="211">
        <v>300</v>
      </c>
      <c r="V21" s="211">
        <v>700</v>
      </c>
      <c r="W21" s="211">
        <v>6000</v>
      </c>
      <c r="X21" s="211">
        <v>42011</v>
      </c>
      <c r="Y21" s="211">
        <v>150</v>
      </c>
      <c r="Z21" s="211">
        <v>5000</v>
      </c>
    </row>
    <row r="22" spans="1:26" ht="15.75" customHeight="1">
      <c r="A22" s="216" t="s">
        <v>1405</v>
      </c>
      <c r="B22" s="211">
        <f aca="true" t="shared" si="6" ref="B22:Z22">SUM(B23:B26)</f>
        <v>636319</v>
      </c>
      <c r="C22" s="211">
        <f t="shared" si="6"/>
        <v>86209</v>
      </c>
      <c r="D22" s="211">
        <f t="shared" si="6"/>
        <v>0</v>
      </c>
      <c r="E22" s="211">
        <f t="shared" si="6"/>
        <v>144</v>
      </c>
      <c r="F22" s="211">
        <f t="shared" si="6"/>
        <v>105239</v>
      </c>
      <c r="G22" s="211">
        <f t="shared" si="6"/>
        <v>163342</v>
      </c>
      <c r="H22" s="211">
        <f t="shared" si="6"/>
        <v>5426</v>
      </c>
      <c r="I22" s="211">
        <f t="shared" si="6"/>
        <v>5164</v>
      </c>
      <c r="J22" s="211">
        <f t="shared" si="6"/>
        <v>62439</v>
      </c>
      <c r="K22" s="211">
        <f t="shared" si="6"/>
        <v>53408</v>
      </c>
      <c r="L22" s="211">
        <f t="shared" si="6"/>
        <v>7963</v>
      </c>
      <c r="M22" s="211">
        <f t="shared" si="6"/>
        <v>86679</v>
      </c>
      <c r="N22" s="211">
        <f t="shared" si="6"/>
        <v>11883</v>
      </c>
      <c r="O22" s="211">
        <f t="shared" si="6"/>
        <v>1574</v>
      </c>
      <c r="P22" s="211">
        <f t="shared" si="6"/>
        <v>6461</v>
      </c>
      <c r="Q22" s="211">
        <f t="shared" si="6"/>
        <v>3</v>
      </c>
      <c r="R22" s="211">
        <f t="shared" si="6"/>
        <v>120</v>
      </c>
      <c r="S22" s="211">
        <f t="shared" si="6"/>
        <v>0</v>
      </c>
      <c r="T22" s="211">
        <f t="shared" si="6"/>
        <v>1115</v>
      </c>
      <c r="U22" s="211">
        <f t="shared" si="6"/>
        <v>6996</v>
      </c>
      <c r="V22" s="211">
        <f t="shared" si="6"/>
        <v>635</v>
      </c>
      <c r="W22" s="211">
        <f t="shared" si="6"/>
        <v>7393</v>
      </c>
      <c r="X22" s="211">
        <f t="shared" si="6"/>
        <v>15950</v>
      </c>
      <c r="Y22" s="211">
        <f t="shared" si="6"/>
        <v>20</v>
      </c>
      <c r="Z22" s="211">
        <f t="shared" si="6"/>
        <v>8156</v>
      </c>
    </row>
    <row r="23" spans="1:26" ht="15.75" customHeight="1">
      <c r="A23" s="215" t="s">
        <v>1406</v>
      </c>
      <c r="B23" s="211">
        <f t="shared" si="5"/>
        <v>294731</v>
      </c>
      <c r="C23" s="229">
        <v>28000</v>
      </c>
      <c r="D23" s="229"/>
      <c r="E23" s="229"/>
      <c r="F23" s="229">
        <v>50000</v>
      </c>
      <c r="G23" s="229">
        <v>72000</v>
      </c>
      <c r="H23" s="229">
        <v>2600</v>
      </c>
      <c r="I23" s="229">
        <v>800</v>
      </c>
      <c r="J23" s="229">
        <v>26000</v>
      </c>
      <c r="K23" s="229">
        <v>30000</v>
      </c>
      <c r="L23" s="229">
        <v>1200</v>
      </c>
      <c r="M23" s="229">
        <v>54048</v>
      </c>
      <c r="N23" s="229">
        <v>6650</v>
      </c>
      <c r="O23" s="229">
        <v>620</v>
      </c>
      <c r="P23" s="229">
        <v>1000</v>
      </c>
      <c r="Q23" s="229">
        <v>3</v>
      </c>
      <c r="R23" s="229">
        <v>100</v>
      </c>
      <c r="S23" s="229"/>
      <c r="T23" s="229">
        <v>750</v>
      </c>
      <c r="U23" s="229">
        <v>5000</v>
      </c>
      <c r="V23" s="229">
        <v>400</v>
      </c>
      <c r="W23" s="229">
        <v>3000</v>
      </c>
      <c r="X23" s="229">
        <v>8800</v>
      </c>
      <c r="Y23" s="229"/>
      <c r="Z23" s="229">
        <v>3760</v>
      </c>
    </row>
    <row r="24" spans="1:26" ht="15.75" customHeight="1">
      <c r="A24" s="215" t="s">
        <v>1407</v>
      </c>
      <c r="B24" s="211">
        <f t="shared" si="5"/>
        <v>143232</v>
      </c>
      <c r="C24" s="229">
        <v>28144</v>
      </c>
      <c r="D24" s="229"/>
      <c r="E24" s="229">
        <v>107</v>
      </c>
      <c r="F24" s="229">
        <v>26215</v>
      </c>
      <c r="G24" s="229">
        <v>44692</v>
      </c>
      <c r="H24" s="229">
        <v>1967</v>
      </c>
      <c r="I24" s="229">
        <v>1025</v>
      </c>
      <c r="J24" s="229">
        <v>14659</v>
      </c>
      <c r="K24" s="229">
        <v>10577</v>
      </c>
      <c r="L24" s="229">
        <v>957</v>
      </c>
      <c r="M24" s="229">
        <f>7329-1718</f>
        <v>5611</v>
      </c>
      <c r="N24" s="229">
        <v>981</v>
      </c>
      <c r="O24" s="229">
        <v>840</v>
      </c>
      <c r="P24" s="229">
        <v>89</v>
      </c>
      <c r="Q24" s="229"/>
      <c r="R24" s="229"/>
      <c r="S24" s="229"/>
      <c r="T24" s="229">
        <v>205</v>
      </c>
      <c r="U24" s="229"/>
      <c r="V24" s="229">
        <v>215</v>
      </c>
      <c r="W24" s="229">
        <v>1993</v>
      </c>
      <c r="X24" s="229">
        <v>3435</v>
      </c>
      <c r="Y24" s="229">
        <v>20</v>
      </c>
      <c r="Z24" s="229">
        <v>1500</v>
      </c>
    </row>
    <row r="25" spans="1:26" ht="15.75" customHeight="1">
      <c r="A25" s="215" t="s">
        <v>1408</v>
      </c>
      <c r="B25" s="211">
        <f t="shared" si="5"/>
        <v>139960</v>
      </c>
      <c r="C25" s="229">
        <v>14036</v>
      </c>
      <c r="D25" s="229">
        <v>0</v>
      </c>
      <c r="E25" s="229">
        <v>0</v>
      </c>
      <c r="F25" s="229">
        <v>20190</v>
      </c>
      <c r="G25" s="229">
        <v>40350</v>
      </c>
      <c r="H25" s="229">
        <v>700</v>
      </c>
      <c r="I25" s="229">
        <v>1000</v>
      </c>
      <c r="J25" s="229">
        <v>15000</v>
      </c>
      <c r="K25" s="229">
        <v>10210</v>
      </c>
      <c r="L25" s="229">
        <v>5639</v>
      </c>
      <c r="M25" s="229">
        <v>21000</v>
      </c>
      <c r="N25" s="229">
        <v>1500</v>
      </c>
      <c r="O25" s="229">
        <v>0</v>
      </c>
      <c r="P25" s="229">
        <v>2206</v>
      </c>
      <c r="Q25" s="229">
        <v>0</v>
      </c>
      <c r="R25" s="229">
        <v>20</v>
      </c>
      <c r="S25" s="229">
        <v>0</v>
      </c>
      <c r="T25" s="229">
        <v>50</v>
      </c>
      <c r="U25" s="229">
        <v>1900</v>
      </c>
      <c r="V25" s="229">
        <v>20</v>
      </c>
      <c r="W25" s="229">
        <v>1734</v>
      </c>
      <c r="X25" s="229">
        <v>2149</v>
      </c>
      <c r="Y25" s="229"/>
      <c r="Z25" s="229">
        <v>2256</v>
      </c>
    </row>
    <row r="26" spans="1:26" ht="15.75" customHeight="1">
      <c r="A26" s="215" t="s">
        <v>1409</v>
      </c>
      <c r="B26" s="211">
        <f t="shared" si="5"/>
        <v>58396</v>
      </c>
      <c r="C26" s="229">
        <v>16029</v>
      </c>
      <c r="D26" s="229">
        <v>0</v>
      </c>
      <c r="E26" s="229">
        <v>37</v>
      </c>
      <c r="F26" s="229">
        <v>8834</v>
      </c>
      <c r="G26" s="229">
        <v>6300</v>
      </c>
      <c r="H26" s="229">
        <v>159</v>
      </c>
      <c r="I26" s="229">
        <v>2339</v>
      </c>
      <c r="J26" s="229">
        <v>6780</v>
      </c>
      <c r="K26" s="229">
        <v>2621</v>
      </c>
      <c r="L26" s="229">
        <v>167</v>
      </c>
      <c r="M26" s="229">
        <v>6020</v>
      </c>
      <c r="N26" s="229">
        <v>2752</v>
      </c>
      <c r="O26" s="229">
        <v>114</v>
      </c>
      <c r="P26" s="229">
        <v>3166</v>
      </c>
      <c r="Q26" s="229">
        <v>0</v>
      </c>
      <c r="R26" s="229">
        <v>0</v>
      </c>
      <c r="S26" s="229">
        <v>0</v>
      </c>
      <c r="T26" s="229">
        <v>110</v>
      </c>
      <c r="U26" s="229">
        <v>96</v>
      </c>
      <c r="V26" s="229">
        <v>0</v>
      </c>
      <c r="W26" s="229">
        <v>666</v>
      </c>
      <c r="X26" s="229">
        <v>1566</v>
      </c>
      <c r="Y26" s="229"/>
      <c r="Z26" s="229">
        <v>640</v>
      </c>
    </row>
    <row r="27" spans="1:26" ht="15.75" customHeight="1">
      <c r="A27" s="212" t="s">
        <v>1410</v>
      </c>
      <c r="B27" s="255">
        <v>4290498</v>
      </c>
      <c r="C27" s="255">
        <v>366530</v>
      </c>
      <c r="D27" s="255">
        <v>0</v>
      </c>
      <c r="E27" s="255">
        <v>10001</v>
      </c>
      <c r="F27" s="255">
        <v>279277</v>
      </c>
      <c r="G27" s="255">
        <v>741279</v>
      </c>
      <c r="H27" s="255">
        <v>15832</v>
      </c>
      <c r="I27" s="255">
        <v>58594</v>
      </c>
      <c r="J27" s="255">
        <v>439306</v>
      </c>
      <c r="K27" s="255">
        <v>371712</v>
      </c>
      <c r="L27" s="255">
        <v>47576</v>
      </c>
      <c r="M27" s="255">
        <v>592794</v>
      </c>
      <c r="N27" s="255">
        <v>505092</v>
      </c>
      <c r="O27" s="255">
        <v>241406</v>
      </c>
      <c r="P27" s="255">
        <v>214270</v>
      </c>
      <c r="Q27" s="255">
        <v>11090</v>
      </c>
      <c r="R27" s="255">
        <v>124</v>
      </c>
      <c r="S27" s="255">
        <v>0</v>
      </c>
      <c r="T27" s="255">
        <v>9930</v>
      </c>
      <c r="U27" s="255">
        <v>105048</v>
      </c>
      <c r="V27" s="255">
        <v>3063</v>
      </c>
      <c r="W27" s="255">
        <v>13795</v>
      </c>
      <c r="X27" s="255">
        <v>82825</v>
      </c>
      <c r="Y27" s="255">
        <v>314</v>
      </c>
      <c r="Z27" s="255">
        <v>180640</v>
      </c>
    </row>
    <row r="28" spans="1:26" ht="15.75" customHeight="1">
      <c r="A28" s="215" t="s">
        <v>1411</v>
      </c>
      <c r="B28" s="255">
        <v>634303</v>
      </c>
      <c r="C28" s="255">
        <v>49780</v>
      </c>
      <c r="D28" s="255">
        <v>0</v>
      </c>
      <c r="E28" s="255">
        <v>819</v>
      </c>
      <c r="F28" s="255">
        <v>31042</v>
      </c>
      <c r="G28" s="255">
        <v>35351</v>
      </c>
      <c r="H28" s="255">
        <v>2472</v>
      </c>
      <c r="I28" s="255">
        <v>20310</v>
      </c>
      <c r="J28" s="255">
        <v>76846</v>
      </c>
      <c r="K28" s="255">
        <v>141687</v>
      </c>
      <c r="L28" s="255">
        <v>2095</v>
      </c>
      <c r="M28" s="255">
        <v>864</v>
      </c>
      <c r="N28" s="255">
        <v>30472</v>
      </c>
      <c r="O28" s="255">
        <v>203187</v>
      </c>
      <c r="P28" s="255">
        <v>1700</v>
      </c>
      <c r="Q28" s="255">
        <v>328</v>
      </c>
      <c r="R28" s="255">
        <v>0</v>
      </c>
      <c r="S28" s="255">
        <v>0</v>
      </c>
      <c r="T28" s="255">
        <v>1432</v>
      </c>
      <c r="U28" s="255">
        <v>9527</v>
      </c>
      <c r="V28" s="255">
        <v>898</v>
      </c>
      <c r="W28" s="255">
        <v>6870</v>
      </c>
      <c r="X28" s="255">
        <v>3443</v>
      </c>
      <c r="Y28" s="255"/>
      <c r="Z28" s="255">
        <v>15180</v>
      </c>
    </row>
    <row r="29" spans="1:26" ht="13.5">
      <c r="A29" s="215" t="s">
        <v>1412</v>
      </c>
      <c r="B29" s="255">
        <v>4383</v>
      </c>
      <c r="C29" s="255">
        <v>1148</v>
      </c>
      <c r="D29" s="255"/>
      <c r="E29" s="255"/>
      <c r="F29" s="255"/>
      <c r="G29" s="255"/>
      <c r="H29" s="255"/>
      <c r="I29" s="255">
        <v>67</v>
      </c>
      <c r="J29" s="255">
        <v>88</v>
      </c>
      <c r="K29" s="255">
        <v>44</v>
      </c>
      <c r="L29" s="255"/>
      <c r="M29" s="255">
        <v>1100</v>
      </c>
      <c r="N29" s="255"/>
      <c r="O29" s="255">
        <v>907</v>
      </c>
      <c r="P29" s="255"/>
      <c r="Q29" s="255"/>
      <c r="R29" s="255"/>
      <c r="S29" s="255"/>
      <c r="T29" s="255">
        <v>29</v>
      </c>
      <c r="U29" s="255">
        <v>32</v>
      </c>
      <c r="V29" s="255"/>
      <c r="W29" s="255"/>
      <c r="X29" s="255">
        <v>89</v>
      </c>
      <c r="Y29" s="255"/>
      <c r="Z29" s="255">
        <v>879</v>
      </c>
    </row>
    <row r="30" spans="1:26" ht="13.5">
      <c r="A30" s="215" t="s">
        <v>1394</v>
      </c>
      <c r="B30" s="255">
        <v>3651812</v>
      </c>
      <c r="C30" s="255">
        <v>315602</v>
      </c>
      <c r="D30" s="255">
        <v>0</v>
      </c>
      <c r="E30" s="255">
        <v>9182</v>
      </c>
      <c r="F30" s="255">
        <v>248235</v>
      </c>
      <c r="G30" s="255">
        <v>705928</v>
      </c>
      <c r="H30" s="255">
        <v>13360</v>
      </c>
      <c r="I30" s="255">
        <v>38217</v>
      </c>
      <c r="J30" s="255">
        <v>362372</v>
      </c>
      <c r="K30" s="255">
        <v>229981</v>
      </c>
      <c r="L30" s="255">
        <v>45481</v>
      </c>
      <c r="M30" s="255">
        <v>590830</v>
      </c>
      <c r="N30" s="255">
        <v>474620</v>
      </c>
      <c r="O30" s="255">
        <v>37312</v>
      </c>
      <c r="P30" s="255">
        <v>212570</v>
      </c>
      <c r="Q30" s="255">
        <v>10762</v>
      </c>
      <c r="R30" s="255">
        <v>124</v>
      </c>
      <c r="S30" s="255">
        <v>0</v>
      </c>
      <c r="T30" s="255">
        <v>8469</v>
      </c>
      <c r="U30" s="255">
        <v>95489</v>
      </c>
      <c r="V30" s="255">
        <v>2165</v>
      </c>
      <c r="W30" s="255">
        <v>6925</v>
      </c>
      <c r="X30" s="255">
        <v>79293</v>
      </c>
      <c r="Y30" s="255">
        <v>314</v>
      </c>
      <c r="Z30" s="255">
        <v>164581</v>
      </c>
    </row>
    <row r="31" spans="1:26" ht="13.5">
      <c r="A31" s="215" t="s">
        <v>1413</v>
      </c>
      <c r="B31" s="255">
        <v>620652</v>
      </c>
      <c r="C31" s="255">
        <v>71316</v>
      </c>
      <c r="D31" s="255">
        <v>0</v>
      </c>
      <c r="E31" s="255">
        <v>0</v>
      </c>
      <c r="F31" s="255">
        <v>72440</v>
      </c>
      <c r="G31" s="255">
        <v>156827</v>
      </c>
      <c r="H31" s="255">
        <v>6222</v>
      </c>
      <c r="I31" s="255">
        <v>5078</v>
      </c>
      <c r="J31" s="255">
        <v>61380</v>
      </c>
      <c r="K31" s="255">
        <v>51201</v>
      </c>
      <c r="L31" s="255">
        <v>2835</v>
      </c>
      <c r="M31" s="255">
        <v>99546</v>
      </c>
      <c r="N31" s="255">
        <v>40528</v>
      </c>
      <c r="O31" s="255">
        <v>3015</v>
      </c>
      <c r="P31" s="255">
        <v>1567</v>
      </c>
      <c r="Q31" s="255">
        <v>182</v>
      </c>
      <c r="R31" s="255">
        <v>74</v>
      </c>
      <c r="S31" s="255">
        <v>0</v>
      </c>
      <c r="T31" s="255">
        <v>2667</v>
      </c>
      <c r="U31" s="255">
        <v>23019</v>
      </c>
      <c r="V31" s="255">
        <v>372</v>
      </c>
      <c r="W31" s="255">
        <v>1011</v>
      </c>
      <c r="X31" s="255">
        <v>14472</v>
      </c>
      <c r="Y31" s="255">
        <v>100</v>
      </c>
      <c r="Z31" s="255">
        <v>6800</v>
      </c>
    </row>
    <row r="32" spans="1:26" ht="13.5">
      <c r="A32" s="215" t="s">
        <v>1414</v>
      </c>
      <c r="B32" s="255">
        <v>326911</v>
      </c>
      <c r="C32" s="255">
        <v>18631</v>
      </c>
      <c r="D32" s="255"/>
      <c r="E32" s="255"/>
      <c r="F32" s="255">
        <v>22805</v>
      </c>
      <c r="G32" s="255">
        <v>38215</v>
      </c>
      <c r="H32" s="255">
        <v>181</v>
      </c>
      <c r="I32" s="255">
        <v>2687</v>
      </c>
      <c r="J32" s="255">
        <v>31254</v>
      </c>
      <c r="K32" s="255">
        <v>9883</v>
      </c>
      <c r="L32" s="255">
        <v>725</v>
      </c>
      <c r="M32" s="255">
        <v>30166</v>
      </c>
      <c r="N32" s="255">
        <v>5778</v>
      </c>
      <c r="O32" s="255">
        <v>725</v>
      </c>
      <c r="P32" s="255">
        <v>121065</v>
      </c>
      <c r="Q32" s="255">
        <v>32</v>
      </c>
      <c r="R32" s="255"/>
      <c r="S32" s="255"/>
      <c r="T32" s="255">
        <v>870</v>
      </c>
      <c r="U32" s="255">
        <v>7106</v>
      </c>
      <c r="V32" s="255">
        <v>160</v>
      </c>
      <c r="W32" s="255">
        <v>854</v>
      </c>
      <c r="X32" s="255">
        <v>6170</v>
      </c>
      <c r="Y32" s="255"/>
      <c r="Z32" s="255">
        <v>29604</v>
      </c>
    </row>
    <row r="33" spans="1:26" ht="13.5">
      <c r="A33" s="215" t="s">
        <v>1415</v>
      </c>
      <c r="B33" s="255">
        <v>680598</v>
      </c>
      <c r="C33" s="255">
        <v>81497</v>
      </c>
      <c r="D33" s="255"/>
      <c r="E33" s="255">
        <v>2779</v>
      </c>
      <c r="F33" s="255">
        <v>31409</v>
      </c>
      <c r="G33" s="255">
        <v>26232</v>
      </c>
      <c r="H33" s="255">
        <v>54</v>
      </c>
      <c r="I33" s="255">
        <v>1894</v>
      </c>
      <c r="J33" s="255">
        <v>4579</v>
      </c>
      <c r="K33" s="255">
        <v>8745</v>
      </c>
      <c r="L33" s="255">
        <v>219</v>
      </c>
      <c r="M33" s="255">
        <v>423487</v>
      </c>
      <c r="N33" s="255">
        <v>14157</v>
      </c>
      <c r="O33" s="255">
        <v>439</v>
      </c>
      <c r="P33" s="255">
        <v>70000</v>
      </c>
      <c r="Q33" s="255">
        <v>3850</v>
      </c>
      <c r="R33" s="255"/>
      <c r="S33" s="255"/>
      <c r="T33" s="255">
        <v>316</v>
      </c>
      <c r="U33" s="255">
        <v>12</v>
      </c>
      <c r="V33" s="255"/>
      <c r="W33" s="255">
        <v>833</v>
      </c>
      <c r="X33" s="255">
        <v>3260</v>
      </c>
      <c r="Y33" s="255">
        <v>30</v>
      </c>
      <c r="Z33" s="255">
        <v>6806</v>
      </c>
    </row>
    <row r="34" spans="1:26" ht="13.5">
      <c r="A34" s="215" t="s">
        <v>1416</v>
      </c>
      <c r="B34" s="255">
        <v>374361</v>
      </c>
      <c r="C34" s="255">
        <v>24955</v>
      </c>
      <c r="D34" s="255"/>
      <c r="E34" s="255"/>
      <c r="F34" s="255">
        <v>19197</v>
      </c>
      <c r="G34" s="255">
        <v>100289</v>
      </c>
      <c r="H34" s="255">
        <v>733</v>
      </c>
      <c r="I34" s="255">
        <v>5056</v>
      </c>
      <c r="J34" s="255">
        <v>47297</v>
      </c>
      <c r="K34" s="255">
        <v>31083</v>
      </c>
      <c r="L34" s="255">
        <v>2961</v>
      </c>
      <c r="M34" s="255">
        <v>12228</v>
      </c>
      <c r="N34" s="255">
        <v>78271</v>
      </c>
      <c r="O34" s="255">
        <v>6079</v>
      </c>
      <c r="P34" s="255">
        <v>18106</v>
      </c>
      <c r="Q34" s="255">
        <v>2300</v>
      </c>
      <c r="R34" s="255"/>
      <c r="S34" s="255"/>
      <c r="T34" s="255">
        <v>564</v>
      </c>
      <c r="U34" s="255">
        <v>10822</v>
      </c>
      <c r="V34" s="255">
        <v>376</v>
      </c>
      <c r="W34" s="255">
        <v>806</v>
      </c>
      <c r="X34" s="255">
        <v>9448</v>
      </c>
      <c r="Y34" s="255">
        <v>40</v>
      </c>
      <c r="Z34" s="255">
        <v>3750</v>
      </c>
    </row>
    <row r="35" spans="1:26" ht="13.5">
      <c r="A35" s="215" t="s">
        <v>1417</v>
      </c>
      <c r="B35" s="255">
        <v>238785</v>
      </c>
      <c r="C35" s="255">
        <v>23320</v>
      </c>
      <c r="D35" s="255"/>
      <c r="E35" s="255">
        <v>3638</v>
      </c>
      <c r="F35" s="255">
        <v>15077</v>
      </c>
      <c r="G35" s="255">
        <v>51388</v>
      </c>
      <c r="H35" s="255">
        <v>90</v>
      </c>
      <c r="I35" s="255">
        <v>3776</v>
      </c>
      <c r="J35" s="255">
        <v>30731</v>
      </c>
      <c r="K35" s="255">
        <v>18585</v>
      </c>
      <c r="L35" s="255">
        <v>1243</v>
      </c>
      <c r="M35" s="255">
        <v>1535</v>
      </c>
      <c r="N35" s="255">
        <v>56327</v>
      </c>
      <c r="O35" s="255">
        <v>11514</v>
      </c>
      <c r="P35" s="255"/>
      <c r="Q35" s="255">
        <v>121</v>
      </c>
      <c r="R35" s="255"/>
      <c r="S35" s="255"/>
      <c r="T35" s="255">
        <v>325</v>
      </c>
      <c r="U35" s="255">
        <v>4555</v>
      </c>
      <c r="V35" s="255"/>
      <c r="W35" s="255">
        <v>169</v>
      </c>
      <c r="X35" s="255">
        <v>8004</v>
      </c>
      <c r="Y35" s="255"/>
      <c r="Z35" s="255">
        <v>8387</v>
      </c>
    </row>
    <row r="36" spans="1:26" ht="13.5">
      <c r="A36" s="215" t="s">
        <v>1418</v>
      </c>
      <c r="B36" s="255">
        <v>270824</v>
      </c>
      <c r="C36" s="255">
        <v>13536</v>
      </c>
      <c r="D36" s="255">
        <v>0</v>
      </c>
      <c r="E36" s="255">
        <v>2262</v>
      </c>
      <c r="F36" s="255">
        <v>10666</v>
      </c>
      <c r="G36" s="255">
        <v>62536</v>
      </c>
      <c r="H36" s="255">
        <v>345</v>
      </c>
      <c r="I36" s="255">
        <v>3108</v>
      </c>
      <c r="J36" s="255">
        <v>41628</v>
      </c>
      <c r="K36" s="255">
        <v>23618</v>
      </c>
      <c r="L36" s="255">
        <v>17033</v>
      </c>
      <c r="M36" s="255">
        <v>3196</v>
      </c>
      <c r="N36" s="255">
        <v>37332</v>
      </c>
      <c r="O36" s="255">
        <v>4700</v>
      </c>
      <c r="P36" s="255">
        <v>1484</v>
      </c>
      <c r="Q36" s="255">
        <v>76</v>
      </c>
      <c r="R36" s="255">
        <v>0</v>
      </c>
      <c r="S36" s="255">
        <v>0</v>
      </c>
      <c r="T36" s="255">
        <v>395</v>
      </c>
      <c r="U36" s="255">
        <v>7747</v>
      </c>
      <c r="V36" s="255">
        <v>845</v>
      </c>
      <c r="W36" s="255">
        <v>475</v>
      </c>
      <c r="X36" s="255">
        <v>6621</v>
      </c>
      <c r="Y36" s="255">
        <v>60</v>
      </c>
      <c r="Z36" s="255">
        <v>33161</v>
      </c>
    </row>
    <row r="37" spans="1:26" ht="13.5">
      <c r="A37" s="215" t="s">
        <v>1419</v>
      </c>
      <c r="B37" s="255">
        <v>253479</v>
      </c>
      <c r="C37" s="255">
        <v>18312</v>
      </c>
      <c r="D37" s="255">
        <v>0</v>
      </c>
      <c r="E37" s="255">
        <v>0</v>
      </c>
      <c r="F37" s="255">
        <v>16694</v>
      </c>
      <c r="G37" s="255">
        <v>44446</v>
      </c>
      <c r="H37" s="255">
        <v>100</v>
      </c>
      <c r="I37" s="255">
        <v>2684</v>
      </c>
      <c r="J37" s="255">
        <v>34443</v>
      </c>
      <c r="K37" s="255">
        <v>17411</v>
      </c>
      <c r="L37" s="255">
        <v>2121</v>
      </c>
      <c r="M37" s="255">
        <v>1095</v>
      </c>
      <c r="N37" s="255">
        <v>64219</v>
      </c>
      <c r="O37" s="255">
        <v>1271</v>
      </c>
      <c r="P37" s="255">
        <v>0</v>
      </c>
      <c r="Q37" s="255">
        <v>495</v>
      </c>
      <c r="R37" s="255">
        <v>0</v>
      </c>
      <c r="S37" s="255">
        <v>0</v>
      </c>
      <c r="T37" s="255">
        <v>686</v>
      </c>
      <c r="U37" s="255">
        <v>8480</v>
      </c>
      <c r="V37" s="255">
        <v>0</v>
      </c>
      <c r="W37" s="255">
        <v>797</v>
      </c>
      <c r="X37" s="255">
        <v>7601</v>
      </c>
      <c r="Y37" s="255">
        <v>14</v>
      </c>
      <c r="Z37" s="255">
        <v>32610</v>
      </c>
    </row>
    <row r="38" spans="1:26" ht="13.5">
      <c r="A38" s="215" t="s">
        <v>1420</v>
      </c>
      <c r="B38" s="255">
        <v>186293</v>
      </c>
      <c r="C38" s="255">
        <v>9380</v>
      </c>
      <c r="D38" s="255">
        <v>0</v>
      </c>
      <c r="E38" s="255">
        <v>0</v>
      </c>
      <c r="F38" s="255">
        <v>11883</v>
      </c>
      <c r="G38" s="255">
        <v>44795</v>
      </c>
      <c r="H38" s="255">
        <v>118</v>
      </c>
      <c r="I38" s="255">
        <v>2828</v>
      </c>
      <c r="J38" s="255">
        <v>27301</v>
      </c>
      <c r="K38" s="255">
        <v>11697</v>
      </c>
      <c r="L38" s="255">
        <v>1316</v>
      </c>
      <c r="M38" s="255">
        <v>5792</v>
      </c>
      <c r="N38" s="255">
        <v>34842</v>
      </c>
      <c r="O38" s="255">
        <v>1056</v>
      </c>
      <c r="P38" s="255">
        <v>0</v>
      </c>
      <c r="Q38" s="255">
        <v>257</v>
      </c>
      <c r="R38" s="255">
        <v>0</v>
      </c>
      <c r="S38" s="255">
        <v>0</v>
      </c>
      <c r="T38" s="255">
        <v>343</v>
      </c>
      <c r="U38" s="255">
        <v>5086</v>
      </c>
      <c r="V38" s="255">
        <v>12</v>
      </c>
      <c r="W38" s="255">
        <v>271</v>
      </c>
      <c r="X38" s="255">
        <v>5673</v>
      </c>
      <c r="Y38" s="255">
        <v>0</v>
      </c>
      <c r="Z38" s="255">
        <v>23643</v>
      </c>
    </row>
    <row r="39" spans="1:26" ht="13.5">
      <c r="A39" s="215" t="s">
        <v>1421</v>
      </c>
      <c r="B39" s="255">
        <v>302036</v>
      </c>
      <c r="C39" s="255">
        <v>21535</v>
      </c>
      <c r="D39" s="255">
        <v>0</v>
      </c>
      <c r="E39" s="255">
        <v>0</v>
      </c>
      <c r="F39" s="255">
        <v>19834</v>
      </c>
      <c r="G39" s="255">
        <v>85973</v>
      </c>
      <c r="H39" s="255">
        <v>3002</v>
      </c>
      <c r="I39" s="255">
        <v>3619</v>
      </c>
      <c r="J39" s="255">
        <v>34831</v>
      </c>
      <c r="K39" s="255">
        <v>21187</v>
      </c>
      <c r="L39" s="255">
        <v>4991</v>
      </c>
      <c r="M39" s="255">
        <v>5010</v>
      </c>
      <c r="N39" s="255">
        <v>57904</v>
      </c>
      <c r="O39" s="255">
        <v>5098</v>
      </c>
      <c r="P39" s="255">
        <v>348</v>
      </c>
      <c r="Q39" s="255">
        <v>2410</v>
      </c>
      <c r="R39" s="255">
        <v>50</v>
      </c>
      <c r="S39" s="255">
        <v>0</v>
      </c>
      <c r="T39" s="255">
        <v>798</v>
      </c>
      <c r="U39" s="255">
        <v>17588</v>
      </c>
      <c r="V39" s="255">
        <v>0</v>
      </c>
      <c r="W39" s="255">
        <v>644</v>
      </c>
      <c r="X39" s="255">
        <v>5819</v>
      </c>
      <c r="Y39" s="255"/>
      <c r="Z39" s="255">
        <v>11395</v>
      </c>
    </row>
    <row r="40" spans="1:26" ht="13.5">
      <c r="A40" s="215" t="s">
        <v>1422</v>
      </c>
      <c r="B40" s="255">
        <v>199471</v>
      </c>
      <c r="C40" s="255">
        <v>16762</v>
      </c>
      <c r="D40" s="255"/>
      <c r="E40" s="255">
        <v>8</v>
      </c>
      <c r="F40" s="255">
        <v>13551</v>
      </c>
      <c r="G40" s="255">
        <v>51977</v>
      </c>
      <c r="H40" s="255">
        <v>134</v>
      </c>
      <c r="I40" s="255">
        <v>3871</v>
      </c>
      <c r="J40" s="255">
        <v>23055</v>
      </c>
      <c r="K40" s="255">
        <v>16127</v>
      </c>
      <c r="L40" s="255">
        <v>8650</v>
      </c>
      <c r="M40" s="255">
        <v>5257</v>
      </c>
      <c r="N40" s="255">
        <v>37865</v>
      </c>
      <c r="O40" s="255">
        <v>2119</v>
      </c>
      <c r="P40" s="255"/>
      <c r="Q40" s="255">
        <v>349</v>
      </c>
      <c r="R40" s="255"/>
      <c r="S40" s="255"/>
      <c r="T40" s="255">
        <v>369</v>
      </c>
      <c r="U40" s="255">
        <v>5588</v>
      </c>
      <c r="V40" s="255">
        <v>400</v>
      </c>
      <c r="W40" s="255">
        <v>397</v>
      </c>
      <c r="X40" s="255">
        <v>6517</v>
      </c>
      <c r="Y40" s="255">
        <v>50</v>
      </c>
      <c r="Z40" s="255">
        <v>6425</v>
      </c>
    </row>
    <row r="41" spans="1:26" ht="13.5">
      <c r="A41" s="215" t="s">
        <v>1423</v>
      </c>
      <c r="B41" s="255">
        <v>198402</v>
      </c>
      <c r="C41" s="255">
        <v>16358</v>
      </c>
      <c r="D41" s="255"/>
      <c r="E41" s="255">
        <v>495</v>
      </c>
      <c r="F41" s="255">
        <v>14679</v>
      </c>
      <c r="G41" s="255">
        <v>43250</v>
      </c>
      <c r="H41" s="255">
        <v>2381</v>
      </c>
      <c r="I41" s="255">
        <v>3616</v>
      </c>
      <c r="J41" s="255">
        <v>25873</v>
      </c>
      <c r="K41" s="255">
        <v>20444</v>
      </c>
      <c r="L41" s="255">
        <v>3387</v>
      </c>
      <c r="M41" s="255">
        <v>3518</v>
      </c>
      <c r="N41" s="255">
        <v>47397</v>
      </c>
      <c r="O41" s="255">
        <v>1296</v>
      </c>
      <c r="P41" s="255"/>
      <c r="Q41" s="255">
        <v>690</v>
      </c>
      <c r="R41" s="255"/>
      <c r="S41" s="255"/>
      <c r="T41" s="255">
        <v>1136</v>
      </c>
      <c r="U41" s="255">
        <v>5486</v>
      </c>
      <c r="V41" s="255"/>
      <c r="W41" s="255">
        <v>668</v>
      </c>
      <c r="X41" s="255">
        <v>5708</v>
      </c>
      <c r="Y41" s="255">
        <v>20</v>
      </c>
      <c r="Z41" s="255">
        <v>2000</v>
      </c>
    </row>
    <row r="42" spans="1:26" ht="13.5">
      <c r="A42" s="256" t="s">
        <v>1424</v>
      </c>
      <c r="B42" s="240">
        <f>SUM(B43:B45)</f>
        <v>1876281</v>
      </c>
      <c r="C42" s="240">
        <f aca="true" t="shared" si="7" ref="C42:Z42">SUM(C43:C45)</f>
        <v>178483</v>
      </c>
      <c r="D42" s="240">
        <f t="shared" si="7"/>
        <v>0</v>
      </c>
      <c r="E42" s="240">
        <f t="shared" si="7"/>
        <v>1597</v>
      </c>
      <c r="F42" s="240">
        <f t="shared" si="7"/>
        <v>142461</v>
      </c>
      <c r="G42" s="240">
        <f t="shared" si="7"/>
        <v>286148</v>
      </c>
      <c r="H42" s="240">
        <f t="shared" si="7"/>
        <v>3609</v>
      </c>
      <c r="I42" s="240">
        <f t="shared" si="7"/>
        <v>24711</v>
      </c>
      <c r="J42" s="240">
        <f t="shared" si="7"/>
        <v>255340</v>
      </c>
      <c r="K42" s="240">
        <f t="shared" si="7"/>
        <v>159718</v>
      </c>
      <c r="L42" s="240">
        <f t="shared" si="7"/>
        <v>19489</v>
      </c>
      <c r="M42" s="240">
        <f t="shared" si="7"/>
        <v>57141</v>
      </c>
      <c r="N42" s="240">
        <f t="shared" si="7"/>
        <v>327136</v>
      </c>
      <c r="O42" s="240">
        <f t="shared" si="7"/>
        <v>74088</v>
      </c>
      <c r="P42" s="240">
        <f t="shared" si="7"/>
        <v>12300</v>
      </c>
      <c r="Q42" s="240">
        <f t="shared" si="7"/>
        <v>9184</v>
      </c>
      <c r="R42" s="240">
        <f t="shared" si="7"/>
        <v>54</v>
      </c>
      <c r="S42" s="240">
        <f t="shared" si="7"/>
        <v>0</v>
      </c>
      <c r="T42" s="240">
        <f t="shared" si="7"/>
        <v>12828</v>
      </c>
      <c r="U42" s="240">
        <f t="shared" si="7"/>
        <v>51979</v>
      </c>
      <c r="V42" s="240">
        <f t="shared" si="7"/>
        <v>8913</v>
      </c>
      <c r="W42" s="240">
        <f t="shared" si="7"/>
        <v>7078</v>
      </c>
      <c r="X42" s="240">
        <f t="shared" si="7"/>
        <v>50510</v>
      </c>
      <c r="Y42" s="240">
        <f t="shared" si="7"/>
        <v>52</v>
      </c>
      <c r="Z42" s="240">
        <f t="shared" si="7"/>
        <v>193462</v>
      </c>
    </row>
    <row r="43" spans="1:26" ht="13.5">
      <c r="A43" s="222" t="s">
        <v>1391</v>
      </c>
      <c r="B43" s="240">
        <f>SUM(C43:Z43)</f>
        <v>326035</v>
      </c>
      <c r="C43" s="240">
        <v>23610</v>
      </c>
      <c r="D43" s="240">
        <v>0</v>
      </c>
      <c r="E43" s="240">
        <v>1171</v>
      </c>
      <c r="F43" s="240">
        <v>14808</v>
      </c>
      <c r="G43" s="240">
        <v>20635</v>
      </c>
      <c r="H43" s="240">
        <v>372</v>
      </c>
      <c r="I43" s="240">
        <v>9582</v>
      </c>
      <c r="J43" s="240">
        <v>31928</v>
      </c>
      <c r="K43" s="240">
        <v>52198</v>
      </c>
      <c r="L43" s="240">
        <v>2345</v>
      </c>
      <c r="M43" s="240">
        <v>0</v>
      </c>
      <c r="N43" s="240">
        <v>21970</v>
      </c>
      <c r="O43" s="240">
        <v>63849</v>
      </c>
      <c r="P43" s="240">
        <v>8354</v>
      </c>
      <c r="Q43" s="240">
        <v>5733</v>
      </c>
      <c r="R43" s="240">
        <v>0</v>
      </c>
      <c r="S43" s="240">
        <v>0</v>
      </c>
      <c r="T43" s="240">
        <v>822</v>
      </c>
      <c r="U43" s="240">
        <v>5194</v>
      </c>
      <c r="V43" s="240">
        <v>7911</v>
      </c>
      <c r="W43" s="240">
        <v>1984</v>
      </c>
      <c r="X43" s="240">
        <v>6926</v>
      </c>
      <c r="Y43" s="240">
        <v>0</v>
      </c>
      <c r="Z43" s="240">
        <v>46643</v>
      </c>
    </row>
    <row r="44" spans="1:26" ht="13.5">
      <c r="A44" s="222" t="s">
        <v>1526</v>
      </c>
      <c r="B44" s="240">
        <v>5600</v>
      </c>
      <c r="C44" s="240">
        <v>3450</v>
      </c>
      <c r="D44" s="240"/>
      <c r="E44" s="240"/>
      <c r="F44" s="240"/>
      <c r="G44" s="240"/>
      <c r="H44" s="240"/>
      <c r="I44" s="240"/>
      <c r="J44" s="240"/>
      <c r="K44" s="240"/>
      <c r="L44" s="240"/>
      <c r="M44" s="240">
        <v>50</v>
      </c>
      <c r="N44" s="240"/>
      <c r="O44" s="240"/>
      <c r="P44" s="264"/>
      <c r="Q44" s="240"/>
      <c r="R44" s="240"/>
      <c r="S44" s="240"/>
      <c r="T44" s="240">
        <v>40</v>
      </c>
      <c r="U44" s="240"/>
      <c r="V44" s="240"/>
      <c r="W44" s="240"/>
      <c r="X44" s="240"/>
      <c r="Y44" s="240"/>
      <c r="Z44" s="240">
        <v>2060</v>
      </c>
    </row>
    <row r="45" spans="1:26" ht="13.5">
      <c r="A45" s="222" t="s">
        <v>1394</v>
      </c>
      <c r="B45" s="240">
        <f>SUM(B46:B52)</f>
        <v>1544646</v>
      </c>
      <c r="C45" s="240">
        <f aca="true" t="shared" si="8" ref="C45:Z45">SUM(C46:C52)</f>
        <v>151423</v>
      </c>
      <c r="D45" s="240">
        <f t="shared" si="8"/>
        <v>0</v>
      </c>
      <c r="E45" s="240">
        <f t="shared" si="8"/>
        <v>426</v>
      </c>
      <c r="F45" s="240">
        <f t="shared" si="8"/>
        <v>127653</v>
      </c>
      <c r="G45" s="240">
        <f t="shared" si="8"/>
        <v>265513</v>
      </c>
      <c r="H45" s="240">
        <f t="shared" si="8"/>
        <v>3237</v>
      </c>
      <c r="I45" s="240">
        <f t="shared" si="8"/>
        <v>15129</v>
      </c>
      <c r="J45" s="240">
        <f t="shared" si="8"/>
        <v>223412</v>
      </c>
      <c r="K45" s="240">
        <f t="shared" si="8"/>
        <v>107520</v>
      </c>
      <c r="L45" s="240">
        <f t="shared" si="8"/>
        <v>17144</v>
      </c>
      <c r="M45" s="240">
        <f t="shared" si="8"/>
        <v>57091</v>
      </c>
      <c r="N45" s="240">
        <f t="shared" si="8"/>
        <v>305166</v>
      </c>
      <c r="O45" s="240">
        <f t="shared" si="8"/>
        <v>10239</v>
      </c>
      <c r="P45" s="240">
        <f t="shared" si="8"/>
        <v>3946</v>
      </c>
      <c r="Q45" s="240">
        <f t="shared" si="8"/>
        <v>3451</v>
      </c>
      <c r="R45" s="240">
        <f t="shared" si="8"/>
        <v>54</v>
      </c>
      <c r="S45" s="240">
        <f t="shared" si="8"/>
        <v>0</v>
      </c>
      <c r="T45" s="240">
        <f t="shared" si="8"/>
        <v>11966</v>
      </c>
      <c r="U45" s="240">
        <f t="shared" si="8"/>
        <v>46785</v>
      </c>
      <c r="V45" s="240">
        <f t="shared" si="8"/>
        <v>1002</v>
      </c>
      <c r="W45" s="240">
        <f t="shared" si="8"/>
        <v>5094</v>
      </c>
      <c r="X45" s="240">
        <f t="shared" si="8"/>
        <v>43584</v>
      </c>
      <c r="Y45" s="240">
        <f t="shared" si="8"/>
        <v>52</v>
      </c>
      <c r="Z45" s="240">
        <f t="shared" si="8"/>
        <v>144759</v>
      </c>
    </row>
    <row r="46" spans="1:26" ht="13.5">
      <c r="A46" s="222" t="s">
        <v>1425</v>
      </c>
      <c r="B46" s="223">
        <f>SUM(C46:Z46)</f>
        <v>230008</v>
      </c>
      <c r="C46" s="223">
        <v>20944</v>
      </c>
      <c r="D46" s="223"/>
      <c r="E46" s="223"/>
      <c r="F46" s="223">
        <v>23491</v>
      </c>
      <c r="G46" s="223">
        <v>26768</v>
      </c>
      <c r="H46" s="223">
        <v>2304</v>
      </c>
      <c r="I46" s="223">
        <v>1869</v>
      </c>
      <c r="J46" s="223">
        <v>35235</v>
      </c>
      <c r="K46" s="223">
        <v>13844</v>
      </c>
      <c r="L46" s="223">
        <v>2976</v>
      </c>
      <c r="M46" s="223">
        <v>9261</v>
      </c>
      <c r="N46" s="223">
        <v>35924</v>
      </c>
      <c r="O46" s="223">
        <v>1259</v>
      </c>
      <c r="P46" s="265"/>
      <c r="Q46" s="223">
        <v>58</v>
      </c>
      <c r="R46" s="223"/>
      <c r="S46" s="223"/>
      <c r="T46" s="223">
        <v>1467</v>
      </c>
      <c r="U46" s="223">
        <v>5368</v>
      </c>
      <c r="V46" s="223">
        <v>48</v>
      </c>
      <c r="W46" s="223">
        <v>489</v>
      </c>
      <c r="X46" s="223">
        <v>9484</v>
      </c>
      <c r="Y46" s="223"/>
      <c r="Z46" s="223">
        <f>36869+2350</f>
        <v>39219</v>
      </c>
    </row>
    <row r="47" spans="1:26" ht="13.5">
      <c r="A47" s="222" t="s">
        <v>1426</v>
      </c>
      <c r="B47" s="240">
        <f>SUM(C47:Z47)</f>
        <v>228783</v>
      </c>
      <c r="C47" s="257">
        <v>17299</v>
      </c>
      <c r="D47" s="240"/>
      <c r="E47" s="257">
        <v>300</v>
      </c>
      <c r="F47" s="257">
        <v>16823</v>
      </c>
      <c r="G47" s="257">
        <v>39369</v>
      </c>
      <c r="H47" s="257">
        <v>45</v>
      </c>
      <c r="I47" s="257">
        <v>1780</v>
      </c>
      <c r="J47" s="257">
        <v>41032</v>
      </c>
      <c r="K47" s="257">
        <v>17989</v>
      </c>
      <c r="L47" s="257">
        <v>649</v>
      </c>
      <c r="M47" s="257">
        <v>4627</v>
      </c>
      <c r="N47" s="257">
        <v>38028</v>
      </c>
      <c r="O47" s="257">
        <v>476</v>
      </c>
      <c r="P47" s="264"/>
      <c r="Q47" s="257">
        <v>123</v>
      </c>
      <c r="R47" s="257">
        <v>14</v>
      </c>
      <c r="S47" s="240"/>
      <c r="T47" s="257">
        <v>1494</v>
      </c>
      <c r="U47" s="257">
        <v>6926</v>
      </c>
      <c r="V47" s="257">
        <v>239</v>
      </c>
      <c r="W47" s="257">
        <v>636</v>
      </c>
      <c r="X47" s="240">
        <v>5435</v>
      </c>
      <c r="Y47" s="240"/>
      <c r="Z47" s="257">
        <v>35499</v>
      </c>
    </row>
    <row r="48" spans="1:26" ht="13.5">
      <c r="A48" s="258" t="s">
        <v>1427</v>
      </c>
      <c r="B48" s="240">
        <f>SUM(C48:Z48)</f>
        <v>354452</v>
      </c>
      <c r="C48" s="257">
        <v>33684</v>
      </c>
      <c r="D48" s="257"/>
      <c r="E48" s="257"/>
      <c r="F48" s="257">
        <v>34534</v>
      </c>
      <c r="G48" s="257">
        <v>65307</v>
      </c>
      <c r="H48" s="257">
        <v>315</v>
      </c>
      <c r="I48" s="257">
        <v>3685</v>
      </c>
      <c r="J48" s="257">
        <v>49048</v>
      </c>
      <c r="K48" s="257">
        <v>23460</v>
      </c>
      <c r="L48" s="257">
        <v>4322</v>
      </c>
      <c r="M48" s="257">
        <v>22953</v>
      </c>
      <c r="N48" s="257">
        <v>76346</v>
      </c>
      <c r="O48" s="257">
        <v>4536</v>
      </c>
      <c r="P48" s="257">
        <v>1932</v>
      </c>
      <c r="Q48" s="257">
        <v>1024</v>
      </c>
      <c r="R48" s="257">
        <v>32</v>
      </c>
      <c r="S48" s="257">
        <v>0</v>
      </c>
      <c r="T48" s="257">
        <v>1950</v>
      </c>
      <c r="U48" s="257">
        <v>16194</v>
      </c>
      <c r="V48" s="257"/>
      <c r="W48" s="257">
        <v>1862</v>
      </c>
      <c r="X48" s="267">
        <v>7220</v>
      </c>
      <c r="Y48" s="257"/>
      <c r="Z48" s="267">
        <f>2548+3500</f>
        <v>6048</v>
      </c>
    </row>
    <row r="49" spans="1:26" ht="13.5">
      <c r="A49" s="222" t="s">
        <v>1428</v>
      </c>
      <c r="B49" s="259">
        <v>248202</v>
      </c>
      <c r="C49" s="259">
        <v>14784</v>
      </c>
      <c r="D49" s="259"/>
      <c r="E49" s="259"/>
      <c r="F49" s="259">
        <v>19397</v>
      </c>
      <c r="G49" s="259">
        <v>67176</v>
      </c>
      <c r="H49" s="259">
        <v>126</v>
      </c>
      <c r="I49" s="259">
        <v>2782</v>
      </c>
      <c r="J49" s="259">
        <v>33284</v>
      </c>
      <c r="K49" s="259">
        <v>16702</v>
      </c>
      <c r="L49" s="259">
        <v>962</v>
      </c>
      <c r="M49" s="259">
        <v>7059</v>
      </c>
      <c r="N49" s="259">
        <v>58578</v>
      </c>
      <c r="O49" s="259">
        <v>417</v>
      </c>
      <c r="P49" s="266">
        <v>2014</v>
      </c>
      <c r="Q49" s="259">
        <v>326</v>
      </c>
      <c r="R49" s="259"/>
      <c r="S49" s="259"/>
      <c r="T49" s="259">
        <v>622</v>
      </c>
      <c r="U49" s="259">
        <v>5039</v>
      </c>
      <c r="V49" s="259"/>
      <c r="W49" s="259">
        <v>631</v>
      </c>
      <c r="X49" s="259">
        <v>7185</v>
      </c>
      <c r="Y49" s="259">
        <v>22</v>
      </c>
      <c r="Z49" s="259">
        <v>11096</v>
      </c>
    </row>
    <row r="50" spans="1:26" ht="13.5">
      <c r="A50" s="258" t="s">
        <v>1429</v>
      </c>
      <c r="B50" s="240">
        <f>SUM(C50:Z50)</f>
        <v>174822</v>
      </c>
      <c r="C50" s="240">
        <v>11777</v>
      </c>
      <c r="D50" s="240"/>
      <c r="E50" s="240">
        <v>100</v>
      </c>
      <c r="F50" s="240">
        <v>10548</v>
      </c>
      <c r="G50" s="240">
        <v>29242</v>
      </c>
      <c r="H50" s="240">
        <v>83</v>
      </c>
      <c r="I50" s="240">
        <v>1396</v>
      </c>
      <c r="J50" s="240">
        <v>26493</v>
      </c>
      <c r="K50" s="240">
        <v>12205</v>
      </c>
      <c r="L50" s="240">
        <v>3772</v>
      </c>
      <c r="M50" s="240">
        <v>4119</v>
      </c>
      <c r="N50" s="240">
        <v>41172</v>
      </c>
      <c r="O50" s="240">
        <v>1053</v>
      </c>
      <c r="P50" s="264"/>
      <c r="Q50" s="240">
        <v>45</v>
      </c>
      <c r="R50" s="240"/>
      <c r="S50" s="240"/>
      <c r="T50" s="240">
        <v>734</v>
      </c>
      <c r="U50" s="240">
        <v>5800</v>
      </c>
      <c r="V50" s="240">
        <v>63</v>
      </c>
      <c r="W50" s="240">
        <v>361</v>
      </c>
      <c r="X50" s="240">
        <v>3173</v>
      </c>
      <c r="Y50" s="240"/>
      <c r="Z50" s="240">
        <f>20936+1750</f>
        <v>22686</v>
      </c>
    </row>
    <row r="51" spans="1:26" ht="13.5">
      <c r="A51" s="258" t="s">
        <v>1430</v>
      </c>
      <c r="B51" s="223">
        <f>SUM(C51:Z51)</f>
        <v>128632</v>
      </c>
      <c r="C51" s="223">
        <v>17128</v>
      </c>
      <c r="D51" s="223"/>
      <c r="E51" s="223">
        <v>19</v>
      </c>
      <c r="F51" s="223">
        <v>9208</v>
      </c>
      <c r="G51" s="223">
        <v>18932</v>
      </c>
      <c r="H51" s="223">
        <v>188</v>
      </c>
      <c r="I51" s="223">
        <v>1510</v>
      </c>
      <c r="J51" s="223">
        <v>18782</v>
      </c>
      <c r="K51" s="223">
        <v>10208</v>
      </c>
      <c r="L51" s="223">
        <v>3100</v>
      </c>
      <c r="M51" s="223">
        <v>3395</v>
      </c>
      <c r="N51" s="223">
        <v>27658</v>
      </c>
      <c r="O51" s="223">
        <v>468</v>
      </c>
      <c r="P51" s="265"/>
      <c r="Q51" s="223">
        <v>390</v>
      </c>
      <c r="R51" s="223">
        <v>6</v>
      </c>
      <c r="S51" s="223"/>
      <c r="T51" s="223">
        <v>4794</v>
      </c>
      <c r="U51" s="223">
        <v>3311</v>
      </c>
      <c r="V51" s="268">
        <v>123</v>
      </c>
      <c r="W51" s="223">
        <v>724</v>
      </c>
      <c r="X51" s="223">
        <v>2398</v>
      </c>
      <c r="Y51" s="223"/>
      <c r="Z51" s="223">
        <f>4690+1600</f>
        <v>6290</v>
      </c>
    </row>
    <row r="52" spans="1:26" ht="13.5">
      <c r="A52" s="258" t="s">
        <v>1431</v>
      </c>
      <c r="B52" s="240">
        <f>SUM(C52:Z52)</f>
        <v>179747</v>
      </c>
      <c r="C52" s="240">
        <v>35807</v>
      </c>
      <c r="D52" s="240">
        <v>0</v>
      </c>
      <c r="E52" s="240">
        <v>7</v>
      </c>
      <c r="F52" s="240">
        <v>13652</v>
      </c>
      <c r="G52" s="240">
        <v>18719</v>
      </c>
      <c r="H52" s="240">
        <v>176</v>
      </c>
      <c r="I52" s="240">
        <v>2107</v>
      </c>
      <c r="J52" s="240">
        <v>19538</v>
      </c>
      <c r="K52" s="240">
        <v>13112</v>
      </c>
      <c r="L52" s="240">
        <v>1363</v>
      </c>
      <c r="M52" s="240">
        <v>5677</v>
      </c>
      <c r="N52" s="240">
        <v>27460</v>
      </c>
      <c r="O52" s="240">
        <v>2030</v>
      </c>
      <c r="P52" s="264"/>
      <c r="Q52" s="240">
        <v>1485</v>
      </c>
      <c r="R52" s="240">
        <v>2</v>
      </c>
      <c r="S52" s="240"/>
      <c r="T52" s="240">
        <v>905</v>
      </c>
      <c r="U52" s="240">
        <v>4147</v>
      </c>
      <c r="V52" s="240">
        <v>529</v>
      </c>
      <c r="W52" s="240">
        <v>391</v>
      </c>
      <c r="X52" s="240">
        <v>8689</v>
      </c>
      <c r="Y52" s="240">
        <v>30</v>
      </c>
      <c r="Z52" s="240">
        <f>21921+2000</f>
        <v>23921</v>
      </c>
    </row>
    <row r="53" spans="1:26" ht="13.5">
      <c r="A53" s="212" t="s">
        <v>1432</v>
      </c>
      <c r="B53" s="243">
        <f>SUM(B54:B55)</f>
        <v>1787232</v>
      </c>
      <c r="C53" s="243">
        <f aca="true" t="shared" si="9" ref="C53:Z53">SUM(C54:C55)</f>
        <v>210831</v>
      </c>
      <c r="D53" s="243">
        <f t="shared" si="9"/>
        <v>0</v>
      </c>
      <c r="E53" s="243">
        <f t="shared" si="9"/>
        <v>1750</v>
      </c>
      <c r="F53" s="243">
        <f t="shared" si="9"/>
        <v>91446</v>
      </c>
      <c r="G53" s="243">
        <f t="shared" si="9"/>
        <v>283720</v>
      </c>
      <c r="H53" s="243">
        <f t="shared" si="9"/>
        <v>6629</v>
      </c>
      <c r="I53" s="243">
        <f t="shared" si="9"/>
        <v>26642</v>
      </c>
      <c r="J53" s="243">
        <f t="shared" si="9"/>
        <v>154023</v>
      </c>
      <c r="K53" s="243">
        <f t="shared" si="9"/>
        <v>116150</v>
      </c>
      <c r="L53" s="243">
        <f t="shared" si="9"/>
        <v>35582</v>
      </c>
      <c r="M53" s="243">
        <f t="shared" si="9"/>
        <v>39009</v>
      </c>
      <c r="N53" s="243">
        <f t="shared" si="9"/>
        <v>255032</v>
      </c>
      <c r="O53" s="243">
        <f t="shared" si="9"/>
        <v>415830</v>
      </c>
      <c r="P53" s="243">
        <f t="shared" si="9"/>
        <v>8363</v>
      </c>
      <c r="Q53" s="243">
        <f t="shared" si="9"/>
        <v>2908</v>
      </c>
      <c r="R53" s="243">
        <f t="shared" si="9"/>
        <v>63</v>
      </c>
      <c r="S53" s="243">
        <f t="shared" si="9"/>
        <v>0</v>
      </c>
      <c r="T53" s="243">
        <f t="shared" si="9"/>
        <v>12280</v>
      </c>
      <c r="U53" s="243">
        <f t="shared" si="9"/>
        <v>27271</v>
      </c>
      <c r="V53" s="243">
        <f t="shared" si="9"/>
        <v>4103</v>
      </c>
      <c r="W53" s="243">
        <f t="shared" si="9"/>
        <v>6421</v>
      </c>
      <c r="X53" s="243">
        <f t="shared" si="9"/>
        <v>53441</v>
      </c>
      <c r="Y53" s="243">
        <f t="shared" si="9"/>
        <v>195</v>
      </c>
      <c r="Z53" s="243">
        <f t="shared" si="9"/>
        <v>35543</v>
      </c>
    </row>
    <row r="54" spans="1:26" ht="13.5">
      <c r="A54" s="215" t="s">
        <v>1433</v>
      </c>
      <c r="B54" s="243">
        <f>SUM(C54:Z54)</f>
        <v>660380</v>
      </c>
      <c r="C54" s="243">
        <v>41975</v>
      </c>
      <c r="D54" s="243">
        <v>0</v>
      </c>
      <c r="E54" s="243">
        <v>614</v>
      </c>
      <c r="F54" s="243">
        <v>9839</v>
      </c>
      <c r="G54" s="243">
        <v>57909</v>
      </c>
      <c r="H54" s="243">
        <v>2995</v>
      </c>
      <c r="I54" s="243">
        <v>9212</v>
      </c>
      <c r="J54" s="243">
        <v>33732</v>
      </c>
      <c r="K54" s="243">
        <v>35312</v>
      </c>
      <c r="L54" s="243">
        <v>19794</v>
      </c>
      <c r="M54" s="243">
        <v>736</v>
      </c>
      <c r="N54" s="243">
        <v>17886</v>
      </c>
      <c r="O54" s="243">
        <v>400661</v>
      </c>
      <c r="P54" s="243">
        <v>500</v>
      </c>
      <c r="Q54" s="243">
        <v>765</v>
      </c>
      <c r="R54" s="243">
        <v>0</v>
      </c>
      <c r="S54" s="243">
        <v>0</v>
      </c>
      <c r="T54" s="243">
        <v>4795</v>
      </c>
      <c r="U54" s="243">
        <v>4676</v>
      </c>
      <c r="V54" s="243">
        <v>0</v>
      </c>
      <c r="W54" s="243">
        <v>4288</v>
      </c>
      <c r="X54" s="243">
        <v>6555</v>
      </c>
      <c r="Y54" s="243"/>
      <c r="Z54" s="243">
        <v>8136</v>
      </c>
    </row>
    <row r="55" spans="1:26" ht="13.5">
      <c r="A55" s="215" t="s">
        <v>1394</v>
      </c>
      <c r="B55" s="260">
        <f>SUM(B56:B62)</f>
        <v>1126852</v>
      </c>
      <c r="C55" s="260">
        <f aca="true" t="shared" si="10" ref="C55:Z55">SUM(C56:C62)</f>
        <v>168856</v>
      </c>
      <c r="D55" s="260">
        <f t="shared" si="10"/>
        <v>0</v>
      </c>
      <c r="E55" s="260">
        <f t="shared" si="10"/>
        <v>1136</v>
      </c>
      <c r="F55" s="260">
        <f t="shared" si="10"/>
        <v>81607</v>
      </c>
      <c r="G55" s="260">
        <f t="shared" si="10"/>
        <v>225811</v>
      </c>
      <c r="H55" s="260">
        <f t="shared" si="10"/>
        <v>3634</v>
      </c>
      <c r="I55" s="260">
        <f t="shared" si="10"/>
        <v>17430</v>
      </c>
      <c r="J55" s="260">
        <f t="shared" si="10"/>
        <v>120291</v>
      </c>
      <c r="K55" s="260">
        <f t="shared" si="10"/>
        <v>80838</v>
      </c>
      <c r="L55" s="260">
        <f t="shared" si="10"/>
        <v>15788</v>
      </c>
      <c r="M55" s="260">
        <f t="shared" si="10"/>
        <v>38273</v>
      </c>
      <c r="N55" s="260">
        <f t="shared" si="10"/>
        <v>237146</v>
      </c>
      <c r="O55" s="260">
        <f t="shared" si="10"/>
        <v>15169</v>
      </c>
      <c r="P55" s="260">
        <f t="shared" si="10"/>
        <v>7863</v>
      </c>
      <c r="Q55" s="260">
        <f t="shared" si="10"/>
        <v>2143</v>
      </c>
      <c r="R55" s="260">
        <f t="shared" si="10"/>
        <v>63</v>
      </c>
      <c r="S55" s="260">
        <f t="shared" si="10"/>
        <v>0</v>
      </c>
      <c r="T55" s="260">
        <f t="shared" si="10"/>
        <v>7485</v>
      </c>
      <c r="U55" s="260">
        <f t="shared" si="10"/>
        <v>22595</v>
      </c>
      <c r="V55" s="260">
        <f t="shared" si="10"/>
        <v>4103</v>
      </c>
      <c r="W55" s="260">
        <f t="shared" si="10"/>
        <v>2133</v>
      </c>
      <c r="X55" s="260">
        <f t="shared" si="10"/>
        <v>46886</v>
      </c>
      <c r="Y55" s="260">
        <f t="shared" si="10"/>
        <v>195</v>
      </c>
      <c r="Z55" s="260">
        <f t="shared" si="10"/>
        <v>27407</v>
      </c>
    </row>
    <row r="56" spans="1:26" ht="13.5">
      <c r="A56" s="222" t="s">
        <v>1434</v>
      </c>
      <c r="B56" s="243">
        <f>SUM(C56:Z56)</f>
        <v>243927</v>
      </c>
      <c r="C56" s="243">
        <v>31467</v>
      </c>
      <c r="D56" s="243"/>
      <c r="E56" s="243">
        <v>188</v>
      </c>
      <c r="F56" s="243">
        <v>18337</v>
      </c>
      <c r="G56" s="243">
        <v>47262</v>
      </c>
      <c r="H56" s="243">
        <v>2598</v>
      </c>
      <c r="I56" s="243">
        <v>4917</v>
      </c>
      <c r="J56" s="243">
        <v>39349</v>
      </c>
      <c r="K56" s="243">
        <v>14186</v>
      </c>
      <c r="L56" s="243">
        <v>3999</v>
      </c>
      <c r="M56" s="243">
        <v>10381</v>
      </c>
      <c r="N56" s="243">
        <v>40636</v>
      </c>
      <c r="O56" s="243">
        <v>1730</v>
      </c>
      <c r="P56" s="243">
        <v>3500</v>
      </c>
      <c r="Q56" s="243">
        <v>399</v>
      </c>
      <c r="R56" s="243"/>
      <c r="S56" s="243"/>
      <c r="T56" s="243">
        <v>3789</v>
      </c>
      <c r="U56" s="243">
        <v>3389</v>
      </c>
      <c r="V56" s="243">
        <v>1900</v>
      </c>
      <c r="W56" s="243">
        <v>646</v>
      </c>
      <c r="X56" s="243">
        <v>9663</v>
      </c>
      <c r="Y56" s="243">
        <v>40</v>
      </c>
      <c r="Z56" s="243">
        <v>5551</v>
      </c>
    </row>
    <row r="57" spans="1:26" ht="13.5">
      <c r="A57" s="215" t="s">
        <v>1435</v>
      </c>
      <c r="B57" s="243">
        <f>SUM(C57:Z57)</f>
        <v>121479</v>
      </c>
      <c r="C57" s="243">
        <v>21447</v>
      </c>
      <c r="D57" s="243"/>
      <c r="E57" s="243">
        <v>90</v>
      </c>
      <c r="F57" s="243">
        <v>7566</v>
      </c>
      <c r="G57" s="243">
        <v>32841</v>
      </c>
      <c r="H57" s="243">
        <v>49</v>
      </c>
      <c r="I57" s="243">
        <v>2812</v>
      </c>
      <c r="J57" s="243">
        <v>6467</v>
      </c>
      <c r="K57" s="243">
        <v>11380</v>
      </c>
      <c r="L57" s="243">
        <v>989</v>
      </c>
      <c r="M57" s="243">
        <v>3795</v>
      </c>
      <c r="N57" s="243">
        <v>23593</v>
      </c>
      <c r="O57" s="243">
        <v>1303</v>
      </c>
      <c r="P57" s="243">
        <v>10</v>
      </c>
      <c r="Q57" s="243">
        <v>30</v>
      </c>
      <c r="R57" s="243"/>
      <c r="S57" s="243"/>
      <c r="T57" s="243">
        <v>432</v>
      </c>
      <c r="U57" s="243">
        <v>467</v>
      </c>
      <c r="V57" s="243">
        <v>1127</v>
      </c>
      <c r="W57" s="243">
        <v>208</v>
      </c>
      <c r="X57" s="243">
        <v>5563</v>
      </c>
      <c r="Y57" s="243">
        <v>20</v>
      </c>
      <c r="Z57" s="243">
        <v>1290</v>
      </c>
    </row>
    <row r="58" spans="1:26" ht="13.5">
      <c r="A58" s="215" t="s">
        <v>1436</v>
      </c>
      <c r="B58" s="243">
        <f>SUM(C58:Z58)</f>
        <v>152311</v>
      </c>
      <c r="C58" s="243">
        <v>24339</v>
      </c>
      <c r="D58" s="243">
        <v>0</v>
      </c>
      <c r="E58" s="260">
        <v>460</v>
      </c>
      <c r="F58" s="260">
        <v>9680</v>
      </c>
      <c r="G58" s="260">
        <v>30000</v>
      </c>
      <c r="H58" s="260">
        <v>760</v>
      </c>
      <c r="I58" s="260">
        <v>1505</v>
      </c>
      <c r="J58" s="260">
        <v>18345</v>
      </c>
      <c r="K58" s="260">
        <v>11760</v>
      </c>
      <c r="L58" s="260">
        <v>1269</v>
      </c>
      <c r="M58" s="260">
        <v>8090</v>
      </c>
      <c r="N58" s="260">
        <v>28572</v>
      </c>
      <c r="O58" s="260">
        <v>1779</v>
      </c>
      <c r="P58" s="260">
        <v>150</v>
      </c>
      <c r="Q58" s="260">
        <v>30</v>
      </c>
      <c r="R58" s="260">
        <v>50</v>
      </c>
      <c r="S58" s="260">
        <v>0</v>
      </c>
      <c r="T58" s="260">
        <v>290</v>
      </c>
      <c r="U58" s="260">
        <v>1500</v>
      </c>
      <c r="V58" s="260">
        <v>190</v>
      </c>
      <c r="W58" s="260">
        <v>350</v>
      </c>
      <c r="X58" s="269">
        <v>6552</v>
      </c>
      <c r="Y58" s="269">
        <v>40</v>
      </c>
      <c r="Z58" s="243">
        <v>6600</v>
      </c>
    </row>
    <row r="59" spans="1:26" ht="13.5">
      <c r="A59" s="215" t="s">
        <v>1437</v>
      </c>
      <c r="B59" s="260">
        <f>SUM(C59:Z59)</f>
        <v>104861</v>
      </c>
      <c r="C59" s="260">
        <v>23192</v>
      </c>
      <c r="D59" s="260"/>
      <c r="E59" s="260">
        <v>300</v>
      </c>
      <c r="F59" s="260">
        <v>5470</v>
      </c>
      <c r="G59" s="260">
        <v>11372</v>
      </c>
      <c r="H59" s="260"/>
      <c r="I59" s="260">
        <v>2057</v>
      </c>
      <c r="J59" s="260">
        <v>15928</v>
      </c>
      <c r="K59" s="260">
        <v>7857</v>
      </c>
      <c r="L59" s="260">
        <v>2441</v>
      </c>
      <c r="M59" s="260">
        <v>2703</v>
      </c>
      <c r="N59" s="260">
        <v>15721</v>
      </c>
      <c r="O59" s="260">
        <v>311</v>
      </c>
      <c r="P59" s="260">
        <v>4023</v>
      </c>
      <c r="Q59" s="260">
        <v>143</v>
      </c>
      <c r="R59" s="260"/>
      <c r="S59" s="260"/>
      <c r="T59" s="260">
        <v>321</v>
      </c>
      <c r="U59" s="260">
        <v>3730</v>
      </c>
      <c r="V59" s="260">
        <v>300</v>
      </c>
      <c r="W59" s="260">
        <v>171</v>
      </c>
      <c r="X59" s="260">
        <v>5787</v>
      </c>
      <c r="Y59" s="260">
        <v>25</v>
      </c>
      <c r="Z59" s="260">
        <v>3009</v>
      </c>
    </row>
    <row r="60" spans="1:26" ht="13.5">
      <c r="A60" s="215" t="s">
        <v>1438</v>
      </c>
      <c r="B60" s="260">
        <v>148687</v>
      </c>
      <c r="C60" s="260">
        <v>19151</v>
      </c>
      <c r="D60" s="260"/>
      <c r="E60" s="260"/>
      <c r="F60" s="260">
        <v>18953</v>
      </c>
      <c r="G60" s="260">
        <v>26979</v>
      </c>
      <c r="H60" s="260">
        <v>67</v>
      </c>
      <c r="I60" s="260">
        <v>1507</v>
      </c>
      <c r="J60" s="260">
        <v>10711</v>
      </c>
      <c r="K60" s="260">
        <v>8394</v>
      </c>
      <c r="L60" s="260">
        <v>1388</v>
      </c>
      <c r="M60" s="260">
        <v>6096</v>
      </c>
      <c r="N60" s="260">
        <v>35659</v>
      </c>
      <c r="O60" s="260">
        <v>6271</v>
      </c>
      <c r="P60" s="260">
        <v>100</v>
      </c>
      <c r="Q60" s="260">
        <v>337</v>
      </c>
      <c r="R60" s="260"/>
      <c r="S60" s="260"/>
      <c r="T60" s="260">
        <v>652</v>
      </c>
      <c r="U60" s="260">
        <v>1004</v>
      </c>
      <c r="V60" s="260">
        <v>30</v>
      </c>
      <c r="W60" s="260">
        <v>106</v>
      </c>
      <c r="X60" s="260">
        <v>5164</v>
      </c>
      <c r="Y60" s="260">
        <v>20</v>
      </c>
      <c r="Z60" s="260">
        <v>6098</v>
      </c>
    </row>
    <row r="61" spans="1:26" ht="13.5">
      <c r="A61" s="215" t="s">
        <v>1439</v>
      </c>
      <c r="B61" s="243">
        <f>SUM(C61:Z61)</f>
        <v>222306</v>
      </c>
      <c r="C61" s="243">
        <v>23603</v>
      </c>
      <c r="D61" s="243"/>
      <c r="E61" s="243">
        <v>98</v>
      </c>
      <c r="F61" s="243">
        <v>13162</v>
      </c>
      <c r="G61" s="243">
        <v>47833</v>
      </c>
      <c r="H61" s="243">
        <v>97</v>
      </c>
      <c r="I61" s="243">
        <v>2753</v>
      </c>
      <c r="J61" s="243">
        <v>19988</v>
      </c>
      <c r="K61" s="243">
        <v>18925</v>
      </c>
      <c r="L61" s="243">
        <v>5157</v>
      </c>
      <c r="M61" s="243">
        <v>6557</v>
      </c>
      <c r="N61" s="243">
        <v>55157</v>
      </c>
      <c r="O61" s="243">
        <v>3446</v>
      </c>
      <c r="P61" s="243">
        <v>80</v>
      </c>
      <c r="Q61" s="243">
        <v>818</v>
      </c>
      <c r="R61" s="243"/>
      <c r="S61" s="243"/>
      <c r="T61" s="243">
        <v>1580</v>
      </c>
      <c r="U61" s="243">
        <v>10033</v>
      </c>
      <c r="V61" s="243">
        <v>556</v>
      </c>
      <c r="W61" s="243">
        <v>406</v>
      </c>
      <c r="X61" s="243">
        <v>8481</v>
      </c>
      <c r="Y61" s="243">
        <v>50</v>
      </c>
      <c r="Z61" s="243">
        <v>3526</v>
      </c>
    </row>
    <row r="62" spans="1:26" ht="13.5">
      <c r="A62" s="215" t="s">
        <v>1440</v>
      </c>
      <c r="B62" s="260">
        <f>SUM(C62:Z62)</f>
        <v>133281</v>
      </c>
      <c r="C62" s="260">
        <v>25657</v>
      </c>
      <c r="D62" s="260"/>
      <c r="E62" s="260"/>
      <c r="F62" s="260">
        <v>8439</v>
      </c>
      <c r="G62" s="260">
        <v>29524</v>
      </c>
      <c r="H62" s="260">
        <v>63</v>
      </c>
      <c r="I62" s="260">
        <v>1879</v>
      </c>
      <c r="J62" s="260">
        <v>9503</v>
      </c>
      <c r="K62" s="260">
        <v>8336</v>
      </c>
      <c r="L62" s="260">
        <v>545</v>
      </c>
      <c r="M62" s="260">
        <v>651</v>
      </c>
      <c r="N62" s="260">
        <v>37808</v>
      </c>
      <c r="O62" s="260">
        <v>329</v>
      </c>
      <c r="P62" s="260"/>
      <c r="Q62" s="260">
        <v>386</v>
      </c>
      <c r="R62" s="260">
        <v>13</v>
      </c>
      <c r="S62" s="260"/>
      <c r="T62" s="260">
        <v>421</v>
      </c>
      <c r="U62" s="260">
        <v>2472</v>
      </c>
      <c r="V62" s="260"/>
      <c r="W62" s="260">
        <v>246</v>
      </c>
      <c r="X62" s="260">
        <v>5676</v>
      </c>
      <c r="Y62" s="260"/>
      <c r="Z62" s="260">
        <v>1333</v>
      </c>
    </row>
    <row r="63" spans="1:26" ht="13.5">
      <c r="A63" s="212" t="s">
        <v>1441</v>
      </c>
      <c r="B63" s="229">
        <f>B64+B65</f>
        <v>879410</v>
      </c>
      <c r="C63" s="229">
        <f aca="true" t="shared" si="11" ref="C63:Z63">C64+C65</f>
        <v>112781</v>
      </c>
      <c r="D63" s="229">
        <f t="shared" si="11"/>
        <v>0</v>
      </c>
      <c r="E63" s="229">
        <f t="shared" si="11"/>
        <v>735</v>
      </c>
      <c r="F63" s="229">
        <f t="shared" si="11"/>
        <v>86492</v>
      </c>
      <c r="G63" s="229">
        <f t="shared" si="11"/>
        <v>157279</v>
      </c>
      <c r="H63" s="229">
        <f t="shared" si="11"/>
        <v>9437</v>
      </c>
      <c r="I63" s="229">
        <f t="shared" si="11"/>
        <v>24482</v>
      </c>
      <c r="J63" s="229">
        <f t="shared" si="11"/>
        <v>96621</v>
      </c>
      <c r="K63" s="229">
        <f t="shared" si="11"/>
        <v>69287</v>
      </c>
      <c r="L63" s="229">
        <f t="shared" si="11"/>
        <v>28528</v>
      </c>
      <c r="M63" s="229">
        <f t="shared" si="11"/>
        <v>46468</v>
      </c>
      <c r="N63" s="229">
        <f t="shared" si="11"/>
        <v>131030</v>
      </c>
      <c r="O63" s="229">
        <f t="shared" si="11"/>
        <v>10080</v>
      </c>
      <c r="P63" s="229">
        <f t="shared" si="11"/>
        <v>3408</v>
      </c>
      <c r="Q63" s="229">
        <f t="shared" si="11"/>
        <v>5464</v>
      </c>
      <c r="R63" s="229">
        <f t="shared" si="11"/>
        <v>2</v>
      </c>
      <c r="S63" s="229">
        <f t="shared" si="11"/>
        <v>0</v>
      </c>
      <c r="T63" s="229">
        <f t="shared" si="11"/>
        <v>4005</v>
      </c>
      <c r="U63" s="229">
        <f t="shared" si="11"/>
        <v>19860</v>
      </c>
      <c r="V63" s="229">
        <f t="shared" si="11"/>
        <v>0</v>
      </c>
      <c r="W63" s="229">
        <f t="shared" si="11"/>
        <v>3981</v>
      </c>
      <c r="X63" s="229">
        <f t="shared" si="11"/>
        <v>41178</v>
      </c>
      <c r="Y63" s="229">
        <f t="shared" si="11"/>
        <v>0</v>
      </c>
      <c r="Z63" s="229">
        <f t="shared" si="11"/>
        <v>28292</v>
      </c>
    </row>
    <row r="64" spans="1:26" ht="13.5">
      <c r="A64" s="215" t="s">
        <v>1391</v>
      </c>
      <c r="B64" s="261">
        <f>SUM(C64:Z64)</f>
        <v>193453</v>
      </c>
      <c r="C64" s="261">
        <v>24458</v>
      </c>
      <c r="D64" s="261">
        <v>0</v>
      </c>
      <c r="E64" s="261">
        <v>682</v>
      </c>
      <c r="F64" s="261">
        <v>20301</v>
      </c>
      <c r="G64" s="261">
        <v>20615</v>
      </c>
      <c r="H64" s="261">
        <v>723</v>
      </c>
      <c r="I64" s="261">
        <v>12110</v>
      </c>
      <c r="J64" s="261">
        <v>27448</v>
      </c>
      <c r="K64" s="261">
        <v>28647</v>
      </c>
      <c r="L64" s="261">
        <v>10153</v>
      </c>
      <c r="M64" s="261">
        <v>832</v>
      </c>
      <c r="N64" s="261">
        <v>8921</v>
      </c>
      <c r="O64" s="261">
        <v>8196</v>
      </c>
      <c r="P64" s="261">
        <v>3332</v>
      </c>
      <c r="Q64" s="261">
        <v>2698</v>
      </c>
      <c r="R64" s="261"/>
      <c r="S64" s="261"/>
      <c r="T64" s="261">
        <v>1622</v>
      </c>
      <c r="U64" s="261">
        <v>4658</v>
      </c>
      <c r="V64" s="261"/>
      <c r="W64" s="261">
        <v>2375</v>
      </c>
      <c r="X64" s="261">
        <v>7386</v>
      </c>
      <c r="Y64" s="261"/>
      <c r="Z64" s="261">
        <v>8296</v>
      </c>
    </row>
    <row r="65" spans="1:26" ht="13.5">
      <c r="A65" s="215" t="s">
        <v>1394</v>
      </c>
      <c r="B65" s="261">
        <f>SUM(C65:Z65)</f>
        <v>685957</v>
      </c>
      <c r="C65" s="261">
        <f>SUM(C66:C69)</f>
        <v>88323</v>
      </c>
      <c r="D65" s="261">
        <f aca="true" t="shared" si="12" ref="D65:Z65">SUM(D66:D69)</f>
        <v>0</v>
      </c>
      <c r="E65" s="261">
        <f t="shared" si="12"/>
        <v>53</v>
      </c>
      <c r="F65" s="261">
        <f t="shared" si="12"/>
        <v>66191</v>
      </c>
      <c r="G65" s="261">
        <f t="shared" si="12"/>
        <v>136664</v>
      </c>
      <c r="H65" s="261">
        <f t="shared" si="12"/>
        <v>8714</v>
      </c>
      <c r="I65" s="261">
        <f t="shared" si="12"/>
        <v>12372</v>
      </c>
      <c r="J65" s="261">
        <f t="shared" si="12"/>
        <v>69173</v>
      </c>
      <c r="K65" s="261">
        <f t="shared" si="12"/>
        <v>40640</v>
      </c>
      <c r="L65" s="261">
        <f t="shared" si="12"/>
        <v>18375</v>
      </c>
      <c r="M65" s="261">
        <f t="shared" si="12"/>
        <v>45636</v>
      </c>
      <c r="N65" s="261">
        <f t="shared" si="12"/>
        <v>122109</v>
      </c>
      <c r="O65" s="261">
        <f t="shared" si="12"/>
        <v>1884</v>
      </c>
      <c r="P65" s="261">
        <f t="shared" si="12"/>
        <v>76</v>
      </c>
      <c r="Q65" s="261">
        <f t="shared" si="12"/>
        <v>2766</v>
      </c>
      <c r="R65" s="261">
        <f t="shared" si="12"/>
        <v>2</v>
      </c>
      <c r="S65" s="261">
        <f t="shared" si="12"/>
        <v>0</v>
      </c>
      <c r="T65" s="261">
        <f t="shared" si="12"/>
        <v>2383</v>
      </c>
      <c r="U65" s="261">
        <f t="shared" si="12"/>
        <v>15202</v>
      </c>
      <c r="V65" s="261">
        <f t="shared" si="12"/>
        <v>0</v>
      </c>
      <c r="W65" s="261">
        <f t="shared" si="12"/>
        <v>1606</v>
      </c>
      <c r="X65" s="261">
        <f t="shared" si="12"/>
        <v>33792</v>
      </c>
      <c r="Y65" s="261">
        <f t="shared" si="12"/>
        <v>0</v>
      </c>
      <c r="Z65" s="261">
        <f t="shared" si="12"/>
        <v>19996</v>
      </c>
    </row>
    <row r="66" spans="1:26" ht="13.5">
      <c r="A66" s="215" t="s">
        <v>1442</v>
      </c>
      <c r="B66" s="261">
        <f>SUM(C66:Z66)</f>
        <v>294856</v>
      </c>
      <c r="C66" s="261">
        <v>31844</v>
      </c>
      <c r="D66" s="261"/>
      <c r="E66" s="261">
        <v>39</v>
      </c>
      <c r="F66" s="261">
        <v>29721</v>
      </c>
      <c r="G66" s="261">
        <v>62621</v>
      </c>
      <c r="H66" s="261">
        <v>491</v>
      </c>
      <c r="I66" s="261">
        <v>3832</v>
      </c>
      <c r="J66" s="261">
        <v>29288</v>
      </c>
      <c r="K66" s="261">
        <v>17688</v>
      </c>
      <c r="L66" s="261">
        <v>8028</v>
      </c>
      <c r="M66" s="261">
        <v>28530</v>
      </c>
      <c r="N66" s="261">
        <v>50626</v>
      </c>
      <c r="O66" s="261">
        <v>778</v>
      </c>
      <c r="P66" s="274">
        <v>75</v>
      </c>
      <c r="Q66" s="261">
        <v>716</v>
      </c>
      <c r="R66" s="261"/>
      <c r="S66" s="261"/>
      <c r="T66" s="261">
        <v>693</v>
      </c>
      <c r="U66" s="261">
        <v>5380</v>
      </c>
      <c r="V66" s="261"/>
      <c r="W66" s="261">
        <v>729</v>
      </c>
      <c r="X66" s="261">
        <v>12429</v>
      </c>
      <c r="Y66" s="261"/>
      <c r="Z66" s="261">
        <v>11348</v>
      </c>
    </row>
    <row r="67" spans="1:26" ht="13.5">
      <c r="A67" s="215" t="s">
        <v>1443</v>
      </c>
      <c r="B67" s="261">
        <f>SUM(C67:Z67)</f>
        <v>45890</v>
      </c>
      <c r="C67" s="261">
        <v>10568</v>
      </c>
      <c r="D67" s="261"/>
      <c r="E67" s="261">
        <v>4</v>
      </c>
      <c r="F67" s="261">
        <v>13992</v>
      </c>
      <c r="G67" s="261">
        <v>5251</v>
      </c>
      <c r="H67" s="261">
        <v>88</v>
      </c>
      <c r="I67" s="261">
        <v>544</v>
      </c>
      <c r="J67" s="261">
        <v>1950</v>
      </c>
      <c r="K67" s="261">
        <v>2873</v>
      </c>
      <c r="L67" s="261"/>
      <c r="M67" s="261">
        <v>770</v>
      </c>
      <c r="N67" s="261">
        <v>446</v>
      </c>
      <c r="O67" s="261">
        <v>20</v>
      </c>
      <c r="P67" s="274"/>
      <c r="Q67" s="261">
        <v>1681</v>
      </c>
      <c r="R67" s="261"/>
      <c r="S67" s="261"/>
      <c r="T67" s="261">
        <v>400</v>
      </c>
      <c r="U67" s="261">
        <v>447</v>
      </c>
      <c r="V67" s="261"/>
      <c r="W67" s="261">
        <v>169</v>
      </c>
      <c r="X67" s="261">
        <v>5687</v>
      </c>
      <c r="Y67" s="261"/>
      <c r="Z67" s="261">
        <v>1000</v>
      </c>
    </row>
    <row r="68" spans="1:26" ht="13.5">
      <c r="A68" s="215" t="s">
        <v>1444</v>
      </c>
      <c r="B68" s="261">
        <v>210587</v>
      </c>
      <c r="C68" s="261">
        <v>28905</v>
      </c>
      <c r="D68" s="261">
        <v>0</v>
      </c>
      <c r="E68" s="261">
        <v>0</v>
      </c>
      <c r="F68" s="261">
        <v>13649</v>
      </c>
      <c r="G68" s="261">
        <v>45453</v>
      </c>
      <c r="H68" s="261">
        <v>7794</v>
      </c>
      <c r="I68" s="261">
        <v>2093</v>
      </c>
      <c r="J68" s="261">
        <v>22022</v>
      </c>
      <c r="K68" s="261">
        <v>12346</v>
      </c>
      <c r="L68" s="261">
        <v>8420</v>
      </c>
      <c r="M68" s="261">
        <v>11660</v>
      </c>
      <c r="N68" s="261">
        <v>38656</v>
      </c>
      <c r="O68" s="261">
        <v>561</v>
      </c>
      <c r="P68" s="274">
        <v>0</v>
      </c>
      <c r="Q68" s="261">
        <v>321</v>
      </c>
      <c r="R68" s="261">
        <v>0</v>
      </c>
      <c r="S68" s="261">
        <v>0</v>
      </c>
      <c r="T68" s="261">
        <v>412</v>
      </c>
      <c r="U68" s="261">
        <v>6345</v>
      </c>
      <c r="V68" s="261">
        <v>0</v>
      </c>
      <c r="W68" s="261">
        <v>558</v>
      </c>
      <c r="X68" s="261">
        <v>9026</v>
      </c>
      <c r="Y68" s="261"/>
      <c r="Z68" s="261">
        <v>2366</v>
      </c>
    </row>
    <row r="69" spans="1:26" ht="13.5">
      <c r="A69" s="236" t="s">
        <v>1445</v>
      </c>
      <c r="B69" s="261">
        <f>SUM(C69:Z69)</f>
        <v>134624</v>
      </c>
      <c r="C69" s="261">
        <v>17006</v>
      </c>
      <c r="D69" s="261"/>
      <c r="E69" s="261">
        <v>10</v>
      </c>
      <c r="F69" s="261">
        <v>8829</v>
      </c>
      <c r="G69" s="261">
        <v>23339</v>
      </c>
      <c r="H69" s="261">
        <v>341</v>
      </c>
      <c r="I69" s="261">
        <v>5903</v>
      </c>
      <c r="J69" s="261">
        <v>15913</v>
      </c>
      <c r="K69" s="261">
        <v>7733</v>
      </c>
      <c r="L69" s="261">
        <v>1927</v>
      </c>
      <c r="M69" s="261">
        <v>4676</v>
      </c>
      <c r="N69" s="261">
        <v>32381</v>
      </c>
      <c r="O69" s="261">
        <v>525</v>
      </c>
      <c r="P69" s="274">
        <v>1</v>
      </c>
      <c r="Q69" s="261">
        <v>48</v>
      </c>
      <c r="R69" s="261">
        <v>2</v>
      </c>
      <c r="S69" s="261"/>
      <c r="T69" s="261">
        <v>878</v>
      </c>
      <c r="U69" s="261">
        <v>3030</v>
      </c>
      <c r="V69" s="261"/>
      <c r="W69" s="261">
        <v>150</v>
      </c>
      <c r="X69" s="261">
        <v>6650</v>
      </c>
      <c r="Y69" s="261"/>
      <c r="Z69" s="261">
        <v>5282</v>
      </c>
    </row>
    <row r="70" spans="1:26" ht="13.5">
      <c r="A70" s="212" t="s">
        <v>1446</v>
      </c>
      <c r="B70" s="271">
        <f aca="true" t="shared" si="13" ref="B70:Z70">SUM(B71:B72)</f>
        <v>2841879</v>
      </c>
      <c r="C70" s="271">
        <f t="shared" si="13"/>
        <v>314082</v>
      </c>
      <c r="D70" s="271">
        <f t="shared" si="13"/>
        <v>0</v>
      </c>
      <c r="E70" s="271">
        <f t="shared" si="13"/>
        <v>1480</v>
      </c>
      <c r="F70" s="271">
        <f t="shared" si="13"/>
        <v>255004</v>
      </c>
      <c r="G70" s="271">
        <f t="shared" si="13"/>
        <v>392515</v>
      </c>
      <c r="H70" s="271">
        <f t="shared" si="13"/>
        <v>31306</v>
      </c>
      <c r="I70" s="271">
        <f t="shared" si="13"/>
        <v>48379</v>
      </c>
      <c r="J70" s="271">
        <f t="shared" si="13"/>
        <v>288200</v>
      </c>
      <c r="K70" s="271">
        <f t="shared" si="13"/>
        <v>198201</v>
      </c>
      <c r="L70" s="271">
        <f t="shared" si="13"/>
        <v>33766</v>
      </c>
      <c r="M70" s="271">
        <f t="shared" si="13"/>
        <v>377376</v>
      </c>
      <c r="N70" s="271">
        <f t="shared" si="13"/>
        <v>297804</v>
      </c>
      <c r="O70" s="271">
        <f t="shared" si="13"/>
        <v>93371</v>
      </c>
      <c r="P70" s="271">
        <f t="shared" si="13"/>
        <v>99401</v>
      </c>
      <c r="Q70" s="271">
        <f t="shared" si="13"/>
        <v>3733</v>
      </c>
      <c r="R70" s="271">
        <f t="shared" si="13"/>
        <v>3124</v>
      </c>
      <c r="S70" s="271">
        <f t="shared" si="13"/>
        <v>0</v>
      </c>
      <c r="T70" s="271">
        <f t="shared" si="13"/>
        <v>16937</v>
      </c>
      <c r="U70" s="271">
        <f t="shared" si="13"/>
        <v>114896</v>
      </c>
      <c r="V70" s="271">
        <f t="shared" si="13"/>
        <v>3653</v>
      </c>
      <c r="W70" s="271">
        <f t="shared" si="13"/>
        <v>26099</v>
      </c>
      <c r="X70" s="271">
        <f t="shared" si="13"/>
        <v>70585</v>
      </c>
      <c r="Y70" s="271">
        <f t="shared" si="13"/>
        <v>377</v>
      </c>
      <c r="Z70" s="271">
        <f t="shared" si="13"/>
        <v>171590</v>
      </c>
    </row>
    <row r="71" spans="1:26" ht="13.5">
      <c r="A71" s="215" t="s">
        <v>1391</v>
      </c>
      <c r="B71" s="271">
        <f aca="true" t="shared" si="14" ref="B71:B81">SUM(C71:Z71)</f>
        <v>551489</v>
      </c>
      <c r="C71" s="271">
        <v>57931</v>
      </c>
      <c r="D71" s="271"/>
      <c r="E71" s="271">
        <v>1083</v>
      </c>
      <c r="F71" s="271">
        <v>33917</v>
      </c>
      <c r="G71" s="271">
        <v>55000</v>
      </c>
      <c r="H71" s="271">
        <v>2500</v>
      </c>
      <c r="I71" s="271">
        <v>20000</v>
      </c>
      <c r="J71" s="271">
        <v>86500</v>
      </c>
      <c r="K71" s="271">
        <v>75000</v>
      </c>
      <c r="L71" s="271">
        <v>5500</v>
      </c>
      <c r="M71" s="271">
        <v>1600</v>
      </c>
      <c r="N71" s="271">
        <v>19590</v>
      </c>
      <c r="O71" s="271">
        <v>60000</v>
      </c>
      <c r="P71" s="271">
        <v>80000</v>
      </c>
      <c r="Q71" s="271">
        <v>680</v>
      </c>
      <c r="R71" s="271">
        <v>3000</v>
      </c>
      <c r="S71" s="271">
        <v>0</v>
      </c>
      <c r="T71" s="271">
        <v>3880</v>
      </c>
      <c r="U71" s="271">
        <v>15000</v>
      </c>
      <c r="V71" s="271">
        <v>900</v>
      </c>
      <c r="W71" s="271">
        <v>7200</v>
      </c>
      <c r="X71" s="271">
        <v>11188</v>
      </c>
      <c r="Y71" s="271">
        <v>100</v>
      </c>
      <c r="Z71" s="271">
        <v>10920</v>
      </c>
    </row>
    <row r="72" spans="1:26" ht="13.5">
      <c r="A72" s="215" t="s">
        <v>1394</v>
      </c>
      <c r="B72" s="271">
        <f>SUM(B73:B81)</f>
        <v>2290390</v>
      </c>
      <c r="C72" s="271">
        <f aca="true" t="shared" si="15" ref="C72:Z72">SUM(C73:C81)</f>
        <v>256151</v>
      </c>
      <c r="D72" s="271">
        <f t="shared" si="15"/>
        <v>0</v>
      </c>
      <c r="E72" s="271">
        <f t="shared" si="15"/>
        <v>397</v>
      </c>
      <c r="F72" s="271">
        <f t="shared" si="15"/>
        <v>221087</v>
      </c>
      <c r="G72" s="271">
        <f t="shared" si="15"/>
        <v>337515</v>
      </c>
      <c r="H72" s="271">
        <f t="shared" si="15"/>
        <v>28806</v>
      </c>
      <c r="I72" s="271">
        <f t="shared" si="15"/>
        <v>28379</v>
      </c>
      <c r="J72" s="271">
        <f t="shared" si="15"/>
        <v>201700</v>
      </c>
      <c r="K72" s="271">
        <f t="shared" si="15"/>
        <v>123201</v>
      </c>
      <c r="L72" s="271">
        <f t="shared" si="15"/>
        <v>28266</v>
      </c>
      <c r="M72" s="271">
        <f t="shared" si="15"/>
        <v>375776</v>
      </c>
      <c r="N72" s="271">
        <f t="shared" si="15"/>
        <v>278214</v>
      </c>
      <c r="O72" s="271">
        <f t="shared" si="15"/>
        <v>33371</v>
      </c>
      <c r="P72" s="271">
        <f t="shared" si="15"/>
        <v>19401</v>
      </c>
      <c r="Q72" s="271">
        <f t="shared" si="15"/>
        <v>3053</v>
      </c>
      <c r="R72" s="271">
        <f t="shared" si="15"/>
        <v>124</v>
      </c>
      <c r="S72" s="271">
        <f t="shared" si="15"/>
        <v>0</v>
      </c>
      <c r="T72" s="271">
        <f t="shared" si="15"/>
        <v>13057</v>
      </c>
      <c r="U72" s="271">
        <f t="shared" si="15"/>
        <v>99896</v>
      </c>
      <c r="V72" s="271">
        <f t="shared" si="15"/>
        <v>2753</v>
      </c>
      <c r="W72" s="271">
        <f t="shared" si="15"/>
        <v>18899</v>
      </c>
      <c r="X72" s="271">
        <f t="shared" si="15"/>
        <v>59397</v>
      </c>
      <c r="Y72" s="271">
        <f t="shared" si="15"/>
        <v>277</v>
      </c>
      <c r="Z72" s="271">
        <f t="shared" si="15"/>
        <v>160670</v>
      </c>
    </row>
    <row r="73" spans="1:26" ht="13.5">
      <c r="A73" s="215" t="s">
        <v>1447</v>
      </c>
      <c r="B73" s="271">
        <f t="shared" si="14"/>
        <v>243632</v>
      </c>
      <c r="C73" s="271">
        <v>29423</v>
      </c>
      <c r="D73" s="271"/>
      <c r="E73" s="271"/>
      <c r="F73" s="271">
        <v>26354</v>
      </c>
      <c r="G73" s="271">
        <v>42362</v>
      </c>
      <c r="H73" s="271">
        <v>783</v>
      </c>
      <c r="I73" s="271">
        <v>2190</v>
      </c>
      <c r="J73" s="271">
        <v>31237</v>
      </c>
      <c r="K73" s="271">
        <v>16523</v>
      </c>
      <c r="L73" s="271">
        <v>4199</v>
      </c>
      <c r="M73" s="271">
        <v>6164</v>
      </c>
      <c r="N73" s="271">
        <v>50603</v>
      </c>
      <c r="O73" s="271">
        <v>8696</v>
      </c>
      <c r="P73" s="271">
        <v>3008</v>
      </c>
      <c r="Q73" s="271"/>
      <c r="R73" s="271">
        <v>19</v>
      </c>
      <c r="S73" s="271"/>
      <c r="T73" s="271">
        <v>1045</v>
      </c>
      <c r="U73" s="271">
        <v>7170</v>
      </c>
      <c r="V73" s="271"/>
      <c r="W73" s="271">
        <v>1357</v>
      </c>
      <c r="X73" s="271">
        <v>7814</v>
      </c>
      <c r="Y73" s="271"/>
      <c r="Z73" s="271">
        <v>4685</v>
      </c>
    </row>
    <row r="74" spans="1:26" ht="13.5">
      <c r="A74" s="215" t="s">
        <v>1448</v>
      </c>
      <c r="B74" s="271">
        <f t="shared" si="14"/>
        <v>187705</v>
      </c>
      <c r="C74" s="271">
        <v>15484</v>
      </c>
      <c r="D74" s="271"/>
      <c r="E74" s="271"/>
      <c r="F74" s="271">
        <v>34633</v>
      </c>
      <c r="G74" s="271">
        <v>43314</v>
      </c>
      <c r="H74" s="271">
        <v>158</v>
      </c>
      <c r="I74" s="271">
        <v>1360</v>
      </c>
      <c r="J74" s="271">
        <v>15499</v>
      </c>
      <c r="K74" s="271">
        <v>8337</v>
      </c>
      <c r="L74" s="271">
        <v>926</v>
      </c>
      <c r="M74" s="271">
        <v>17369</v>
      </c>
      <c r="N74" s="271">
        <v>20667</v>
      </c>
      <c r="O74" s="271">
        <v>5028</v>
      </c>
      <c r="P74" s="271">
        <v>6189</v>
      </c>
      <c r="Q74" s="271">
        <v>153</v>
      </c>
      <c r="R74" s="271">
        <v>15</v>
      </c>
      <c r="S74" s="271"/>
      <c r="T74" s="271">
        <v>1151</v>
      </c>
      <c r="U74" s="271">
        <v>8820</v>
      </c>
      <c r="V74" s="271">
        <v>35</v>
      </c>
      <c r="W74" s="271">
        <v>4777</v>
      </c>
      <c r="X74" s="271">
        <v>3787</v>
      </c>
      <c r="Y74" s="271">
        <v>3</v>
      </c>
      <c r="Z74" s="271"/>
    </row>
    <row r="75" spans="1:26" ht="13.5">
      <c r="A75" s="215" t="s">
        <v>1449</v>
      </c>
      <c r="B75" s="271">
        <f t="shared" si="14"/>
        <v>494357</v>
      </c>
      <c r="C75" s="271">
        <v>82302</v>
      </c>
      <c r="D75" s="271"/>
      <c r="E75" s="271">
        <v>50</v>
      </c>
      <c r="F75" s="271">
        <v>68368</v>
      </c>
      <c r="G75" s="271">
        <v>74298</v>
      </c>
      <c r="H75" s="271">
        <v>2343</v>
      </c>
      <c r="I75" s="271">
        <v>2986</v>
      </c>
      <c r="J75" s="271">
        <v>49888</v>
      </c>
      <c r="K75" s="271">
        <v>28877</v>
      </c>
      <c r="L75" s="271">
        <v>3611</v>
      </c>
      <c r="M75" s="271">
        <v>62127</v>
      </c>
      <c r="N75" s="271">
        <v>44675</v>
      </c>
      <c r="O75" s="271">
        <v>2500</v>
      </c>
      <c r="P75" s="271">
        <v>4917</v>
      </c>
      <c r="Q75" s="271">
        <v>2325</v>
      </c>
      <c r="R75" s="271"/>
      <c r="S75" s="271"/>
      <c r="T75" s="271">
        <v>3174</v>
      </c>
      <c r="U75" s="271">
        <v>11075</v>
      </c>
      <c r="V75" s="271">
        <v>63</v>
      </c>
      <c r="W75" s="271">
        <v>3379</v>
      </c>
      <c r="X75" s="271">
        <v>16560</v>
      </c>
      <c r="Y75" s="271">
        <v>120</v>
      </c>
      <c r="Z75" s="271">
        <v>30719</v>
      </c>
    </row>
    <row r="76" spans="1:26" ht="13.5">
      <c r="A76" s="236" t="s">
        <v>1450</v>
      </c>
      <c r="B76" s="271">
        <f t="shared" si="14"/>
        <v>353629</v>
      </c>
      <c r="C76" s="271">
        <v>27986</v>
      </c>
      <c r="D76" s="271"/>
      <c r="E76" s="271">
        <v>20</v>
      </c>
      <c r="F76" s="271">
        <v>21533</v>
      </c>
      <c r="G76" s="271">
        <v>48118</v>
      </c>
      <c r="H76" s="271">
        <v>3147</v>
      </c>
      <c r="I76" s="271">
        <v>4823</v>
      </c>
      <c r="J76" s="271">
        <v>19117</v>
      </c>
      <c r="K76" s="271">
        <v>18691</v>
      </c>
      <c r="L76" s="271">
        <v>10567</v>
      </c>
      <c r="M76" s="271">
        <v>120735</v>
      </c>
      <c r="N76" s="271">
        <v>33232</v>
      </c>
      <c r="O76" s="271">
        <v>15112</v>
      </c>
      <c r="P76" s="271">
        <v>834</v>
      </c>
      <c r="Q76" s="271">
        <v>219</v>
      </c>
      <c r="R76" s="271">
        <v>90</v>
      </c>
      <c r="S76" s="271"/>
      <c r="T76" s="271">
        <v>3884</v>
      </c>
      <c r="U76" s="271">
        <v>9073</v>
      </c>
      <c r="V76" s="271">
        <v>2607</v>
      </c>
      <c r="W76" s="271">
        <v>3584</v>
      </c>
      <c r="X76" s="271">
        <v>10204</v>
      </c>
      <c r="Y76" s="271">
        <v>53</v>
      </c>
      <c r="Z76" s="271"/>
    </row>
    <row r="77" spans="1:26" ht="13.5">
      <c r="A77" s="215" t="s">
        <v>1451</v>
      </c>
      <c r="B77" s="271">
        <f t="shared" si="14"/>
        <v>337052</v>
      </c>
      <c r="C77" s="271">
        <v>33405</v>
      </c>
      <c r="D77" s="271"/>
      <c r="E77" s="271">
        <v>277</v>
      </c>
      <c r="F77" s="271">
        <v>27907</v>
      </c>
      <c r="G77" s="271">
        <v>43088</v>
      </c>
      <c r="H77" s="271">
        <v>3990</v>
      </c>
      <c r="I77" s="271">
        <v>13020</v>
      </c>
      <c r="J77" s="271">
        <v>36595</v>
      </c>
      <c r="K77" s="271">
        <v>20591</v>
      </c>
      <c r="L77" s="271">
        <v>7487</v>
      </c>
      <c r="M77" s="271">
        <v>14446</v>
      </c>
      <c r="N77" s="271">
        <v>54018</v>
      </c>
      <c r="O77" s="271">
        <v>1404</v>
      </c>
      <c r="P77" s="271">
        <v>389</v>
      </c>
      <c r="Q77" s="271">
        <v>173</v>
      </c>
      <c r="R77" s="271"/>
      <c r="S77" s="271"/>
      <c r="T77" s="271">
        <v>1138</v>
      </c>
      <c r="U77" s="271">
        <v>53804</v>
      </c>
      <c r="V77" s="271">
        <v>2</v>
      </c>
      <c r="W77" s="271">
        <v>1294</v>
      </c>
      <c r="X77" s="271">
        <v>4993</v>
      </c>
      <c r="Y77" s="271"/>
      <c r="Z77" s="271">
        <v>19031</v>
      </c>
    </row>
    <row r="78" spans="1:26" ht="13.5">
      <c r="A78" s="236" t="s">
        <v>1452</v>
      </c>
      <c r="B78" s="271">
        <f t="shared" si="14"/>
        <v>256007</v>
      </c>
      <c r="C78" s="271">
        <v>19898</v>
      </c>
      <c r="D78" s="271"/>
      <c r="E78" s="271"/>
      <c r="F78" s="271">
        <v>19723</v>
      </c>
      <c r="G78" s="271">
        <v>46814</v>
      </c>
      <c r="H78" s="271">
        <v>155</v>
      </c>
      <c r="I78" s="271">
        <v>2226</v>
      </c>
      <c r="J78" s="271">
        <v>25626</v>
      </c>
      <c r="K78" s="271">
        <v>15079</v>
      </c>
      <c r="L78" s="271">
        <v>242</v>
      </c>
      <c r="M78" s="271">
        <v>3248</v>
      </c>
      <c r="N78" s="271">
        <v>19754</v>
      </c>
      <c r="O78" s="271">
        <v>290</v>
      </c>
      <c r="P78" s="271">
        <v>294</v>
      </c>
      <c r="Q78" s="271">
        <v>77</v>
      </c>
      <c r="R78" s="271"/>
      <c r="S78" s="271"/>
      <c r="T78" s="271">
        <v>1258</v>
      </c>
      <c r="U78" s="271">
        <v>6628</v>
      </c>
      <c r="V78" s="271">
        <v>46</v>
      </c>
      <c r="W78" s="271">
        <v>940</v>
      </c>
      <c r="X78" s="271">
        <v>7544</v>
      </c>
      <c r="Y78" s="271">
        <v>20</v>
      </c>
      <c r="Z78" s="271">
        <v>86145</v>
      </c>
    </row>
    <row r="79" spans="1:26" ht="13.5">
      <c r="A79" s="236" t="s">
        <v>1453</v>
      </c>
      <c r="B79" s="271">
        <f t="shared" si="14"/>
        <v>161210</v>
      </c>
      <c r="C79" s="271">
        <v>21114</v>
      </c>
      <c r="D79" s="271"/>
      <c r="E79" s="271">
        <v>50</v>
      </c>
      <c r="F79" s="271">
        <v>18895</v>
      </c>
      <c r="G79" s="271">
        <v>22061</v>
      </c>
      <c r="H79" s="271">
        <v>161</v>
      </c>
      <c r="I79" s="271">
        <v>1774</v>
      </c>
      <c r="J79" s="271">
        <v>23472</v>
      </c>
      <c r="K79" s="271">
        <v>7026</v>
      </c>
      <c r="L79" s="271">
        <v>225</v>
      </c>
      <c r="M79" s="271">
        <v>2367</v>
      </c>
      <c r="N79" s="271">
        <v>40841</v>
      </c>
      <c r="O79" s="271">
        <v>341</v>
      </c>
      <c r="P79" s="271"/>
      <c r="Q79" s="271">
        <v>84</v>
      </c>
      <c r="R79" s="271"/>
      <c r="S79" s="271"/>
      <c r="T79" s="271">
        <v>974</v>
      </c>
      <c r="U79" s="271">
        <v>326</v>
      </c>
      <c r="V79" s="271"/>
      <c r="W79" s="271">
        <v>569</v>
      </c>
      <c r="X79" s="271">
        <v>3200</v>
      </c>
      <c r="Y79" s="271">
        <v>20</v>
      </c>
      <c r="Z79" s="271">
        <v>17710</v>
      </c>
    </row>
    <row r="80" spans="1:26" ht="13.5">
      <c r="A80" s="236" t="s">
        <v>1454</v>
      </c>
      <c r="B80" s="271">
        <f t="shared" si="14"/>
        <v>43929</v>
      </c>
      <c r="C80" s="271">
        <v>5628</v>
      </c>
      <c r="D80" s="271"/>
      <c r="E80" s="271"/>
      <c r="F80" s="271"/>
      <c r="G80" s="271"/>
      <c r="H80" s="271">
        <v>12069</v>
      </c>
      <c r="I80" s="271"/>
      <c r="J80" s="271">
        <v>6</v>
      </c>
      <c r="K80" s="271"/>
      <c r="L80" s="271">
        <v>280</v>
      </c>
      <c r="M80" s="271">
        <v>9683</v>
      </c>
      <c r="N80" s="271">
        <v>12695</v>
      </c>
      <c r="O80" s="271"/>
      <c r="P80" s="271">
        <v>270</v>
      </c>
      <c r="Q80" s="271">
        <v>22</v>
      </c>
      <c r="R80" s="271"/>
      <c r="S80" s="271"/>
      <c r="T80" s="271"/>
      <c r="U80" s="271"/>
      <c r="V80" s="271"/>
      <c r="W80" s="271"/>
      <c r="X80" s="271">
        <v>2876</v>
      </c>
      <c r="Y80" s="271">
        <v>20</v>
      </c>
      <c r="Z80" s="271">
        <v>380</v>
      </c>
    </row>
    <row r="81" spans="1:26" ht="13.5">
      <c r="A81" s="236" t="s">
        <v>1455</v>
      </c>
      <c r="B81" s="271">
        <f t="shared" si="14"/>
        <v>212869</v>
      </c>
      <c r="C81" s="271">
        <v>20911</v>
      </c>
      <c r="D81" s="271"/>
      <c r="E81" s="271"/>
      <c r="F81" s="271">
        <v>3674</v>
      </c>
      <c r="G81" s="271">
        <v>17460</v>
      </c>
      <c r="H81" s="271">
        <v>6000</v>
      </c>
      <c r="I81" s="271"/>
      <c r="J81" s="271">
        <v>260</v>
      </c>
      <c r="K81" s="271">
        <v>8077</v>
      </c>
      <c r="L81" s="271">
        <v>729</v>
      </c>
      <c r="M81" s="271">
        <v>139637</v>
      </c>
      <c r="N81" s="271">
        <v>1729</v>
      </c>
      <c r="O81" s="271"/>
      <c r="P81" s="271">
        <v>3500</v>
      </c>
      <c r="Q81" s="271"/>
      <c r="R81" s="271"/>
      <c r="S81" s="271"/>
      <c r="T81" s="271">
        <v>433</v>
      </c>
      <c r="U81" s="271">
        <v>3000</v>
      </c>
      <c r="V81" s="271"/>
      <c r="W81" s="271">
        <v>2999</v>
      </c>
      <c r="X81" s="271">
        <v>2419</v>
      </c>
      <c r="Y81" s="271">
        <v>41</v>
      </c>
      <c r="Z81" s="271">
        <v>2000</v>
      </c>
    </row>
    <row r="82" spans="1:26" ht="13.5">
      <c r="A82" s="212" t="s">
        <v>1456</v>
      </c>
      <c r="B82" s="211">
        <f>SUM(B83:B85)</f>
        <v>2146123</v>
      </c>
      <c r="C82" s="211">
        <f aca="true" t="shared" si="16" ref="C82:Z82">SUM(C83:C85)</f>
        <v>254122</v>
      </c>
      <c r="D82" s="211">
        <f t="shared" si="16"/>
        <v>0</v>
      </c>
      <c r="E82" s="211">
        <f t="shared" si="16"/>
        <v>2047</v>
      </c>
      <c r="F82" s="211">
        <f t="shared" si="16"/>
        <v>254521</v>
      </c>
      <c r="G82" s="211">
        <f t="shared" si="16"/>
        <v>475614</v>
      </c>
      <c r="H82" s="211">
        <f t="shared" si="16"/>
        <v>23367</v>
      </c>
      <c r="I82" s="211">
        <f t="shared" si="16"/>
        <v>31656</v>
      </c>
      <c r="J82" s="211">
        <f t="shared" si="16"/>
        <v>269928</v>
      </c>
      <c r="K82" s="211">
        <f t="shared" si="16"/>
        <v>198840</v>
      </c>
      <c r="L82" s="211">
        <f t="shared" si="16"/>
        <v>18778</v>
      </c>
      <c r="M82" s="211">
        <f t="shared" si="16"/>
        <v>72947</v>
      </c>
      <c r="N82" s="211">
        <f t="shared" si="16"/>
        <v>233234</v>
      </c>
      <c r="O82" s="211">
        <f t="shared" si="16"/>
        <v>10001</v>
      </c>
      <c r="P82" s="211">
        <f t="shared" si="16"/>
        <v>32837</v>
      </c>
      <c r="Q82" s="211">
        <f t="shared" si="16"/>
        <v>3825</v>
      </c>
      <c r="R82" s="211">
        <f t="shared" si="16"/>
        <v>20</v>
      </c>
      <c r="S82" s="211">
        <f t="shared" si="16"/>
        <v>0</v>
      </c>
      <c r="T82" s="211">
        <f t="shared" si="16"/>
        <v>12118</v>
      </c>
      <c r="U82" s="211">
        <f t="shared" si="16"/>
        <v>65950</v>
      </c>
      <c r="V82" s="211">
        <f t="shared" si="16"/>
        <v>1468</v>
      </c>
      <c r="W82" s="211">
        <f t="shared" si="16"/>
        <v>11316</v>
      </c>
      <c r="X82" s="211">
        <f t="shared" si="16"/>
        <v>66458</v>
      </c>
      <c r="Y82" s="211">
        <f t="shared" si="16"/>
        <v>49</v>
      </c>
      <c r="Z82" s="211">
        <f t="shared" si="16"/>
        <v>107027</v>
      </c>
    </row>
    <row r="83" spans="1:26" ht="13.5">
      <c r="A83" s="215" t="s">
        <v>1391</v>
      </c>
      <c r="B83" s="211">
        <f aca="true" t="shared" si="17" ref="B83:B94">SUM(C83:Z83)</f>
        <v>340144</v>
      </c>
      <c r="C83" s="211">
        <v>50186</v>
      </c>
      <c r="D83" s="211">
        <v>0</v>
      </c>
      <c r="E83" s="211">
        <v>284</v>
      </c>
      <c r="F83" s="211">
        <v>34181</v>
      </c>
      <c r="G83" s="211">
        <v>80587</v>
      </c>
      <c r="H83" s="211">
        <v>2555</v>
      </c>
      <c r="I83" s="211">
        <v>9519</v>
      </c>
      <c r="J83" s="211">
        <v>48446</v>
      </c>
      <c r="K83" s="211">
        <v>25366</v>
      </c>
      <c r="L83" s="211">
        <v>3380</v>
      </c>
      <c r="M83" s="211">
        <v>1164</v>
      </c>
      <c r="N83" s="211">
        <v>21303</v>
      </c>
      <c r="O83" s="211">
        <v>779</v>
      </c>
      <c r="P83" s="211">
        <v>830</v>
      </c>
      <c r="Q83" s="211">
        <v>280</v>
      </c>
      <c r="R83" s="211">
        <v>0</v>
      </c>
      <c r="S83" s="211">
        <v>0</v>
      </c>
      <c r="T83" s="211">
        <v>2070</v>
      </c>
      <c r="U83" s="211">
        <v>8380</v>
      </c>
      <c r="V83" s="211">
        <v>150</v>
      </c>
      <c r="W83" s="211">
        <v>2166</v>
      </c>
      <c r="X83" s="211">
        <v>3799</v>
      </c>
      <c r="Y83" s="211"/>
      <c r="Z83" s="211">
        <v>44719</v>
      </c>
    </row>
    <row r="84" spans="1:26" ht="13.5">
      <c r="A84" s="216" t="s">
        <v>1457</v>
      </c>
      <c r="B84" s="211">
        <f t="shared" si="17"/>
        <v>98140</v>
      </c>
      <c r="C84" s="211">
        <v>7280</v>
      </c>
      <c r="D84" s="211"/>
      <c r="E84" s="211"/>
      <c r="F84" s="211">
        <v>14159</v>
      </c>
      <c r="G84" s="211">
        <v>8162</v>
      </c>
      <c r="H84" s="211">
        <v>1201</v>
      </c>
      <c r="I84" s="211"/>
      <c r="J84" s="211">
        <v>1600</v>
      </c>
      <c r="K84" s="211">
        <v>3206</v>
      </c>
      <c r="L84" s="211">
        <v>148</v>
      </c>
      <c r="M84" s="211">
        <v>38071</v>
      </c>
      <c r="N84" s="211">
        <v>518</v>
      </c>
      <c r="O84" s="211"/>
      <c r="P84" s="211">
        <v>15993</v>
      </c>
      <c r="Q84" s="211">
        <v>777</v>
      </c>
      <c r="R84" s="211"/>
      <c r="S84" s="211"/>
      <c r="T84" s="211">
        <v>360</v>
      </c>
      <c r="U84" s="211">
        <v>1360</v>
      </c>
      <c r="V84" s="211"/>
      <c r="W84" s="211">
        <v>927</v>
      </c>
      <c r="X84" s="211">
        <v>1578</v>
      </c>
      <c r="Y84" s="211"/>
      <c r="Z84" s="211">
        <v>2800</v>
      </c>
    </row>
    <row r="85" spans="1:26" ht="13.5">
      <c r="A85" s="215" t="s">
        <v>1394</v>
      </c>
      <c r="B85" s="211">
        <f t="shared" si="17"/>
        <v>1707839</v>
      </c>
      <c r="C85" s="229">
        <f>SUM(C86:C94)</f>
        <v>196656</v>
      </c>
      <c r="D85" s="229">
        <f aca="true" t="shared" si="18" ref="D85:Z85">SUM(D86:D94)</f>
        <v>0</v>
      </c>
      <c r="E85" s="229">
        <f t="shared" si="18"/>
        <v>1763</v>
      </c>
      <c r="F85" s="229">
        <f t="shared" si="18"/>
        <v>206181</v>
      </c>
      <c r="G85" s="229">
        <f t="shared" si="18"/>
        <v>386865</v>
      </c>
      <c r="H85" s="229">
        <f t="shared" si="18"/>
        <v>19611</v>
      </c>
      <c r="I85" s="229">
        <f t="shared" si="18"/>
        <v>22137</v>
      </c>
      <c r="J85" s="229">
        <f t="shared" si="18"/>
        <v>219882</v>
      </c>
      <c r="K85" s="229">
        <f t="shared" si="18"/>
        <v>170268</v>
      </c>
      <c r="L85" s="229">
        <f t="shared" si="18"/>
        <v>15250</v>
      </c>
      <c r="M85" s="229">
        <f t="shared" si="18"/>
        <v>33712</v>
      </c>
      <c r="N85" s="229">
        <f t="shared" si="18"/>
        <v>211413</v>
      </c>
      <c r="O85" s="229">
        <f t="shared" si="18"/>
        <v>9222</v>
      </c>
      <c r="P85" s="229">
        <f t="shared" si="18"/>
        <v>16014</v>
      </c>
      <c r="Q85" s="229">
        <f t="shared" si="18"/>
        <v>2768</v>
      </c>
      <c r="R85" s="229">
        <f t="shared" si="18"/>
        <v>20</v>
      </c>
      <c r="S85" s="229">
        <f t="shared" si="18"/>
        <v>0</v>
      </c>
      <c r="T85" s="229">
        <f t="shared" si="18"/>
        <v>9688</v>
      </c>
      <c r="U85" s="229">
        <f t="shared" si="18"/>
        <v>56210</v>
      </c>
      <c r="V85" s="229">
        <f t="shared" si="18"/>
        <v>1318</v>
      </c>
      <c r="W85" s="229">
        <f t="shared" si="18"/>
        <v>8223</v>
      </c>
      <c r="X85" s="229">
        <f t="shared" si="18"/>
        <v>61081</v>
      </c>
      <c r="Y85" s="229">
        <f t="shared" si="18"/>
        <v>49</v>
      </c>
      <c r="Z85" s="229">
        <f t="shared" si="18"/>
        <v>59508</v>
      </c>
    </row>
    <row r="86" spans="1:26" ht="13.5">
      <c r="A86" s="215" t="s">
        <v>1458</v>
      </c>
      <c r="B86" s="211">
        <f t="shared" si="17"/>
        <v>518001</v>
      </c>
      <c r="C86" s="229">
        <v>64510</v>
      </c>
      <c r="D86" s="229">
        <v>0</v>
      </c>
      <c r="E86" s="229">
        <v>745</v>
      </c>
      <c r="F86" s="229">
        <v>90504</v>
      </c>
      <c r="G86" s="229">
        <v>146798</v>
      </c>
      <c r="H86" s="229">
        <v>11512</v>
      </c>
      <c r="I86" s="229">
        <v>2699</v>
      </c>
      <c r="J86" s="229">
        <v>67201</v>
      </c>
      <c r="K86" s="229">
        <v>55961</v>
      </c>
      <c r="L86" s="229">
        <v>900</v>
      </c>
      <c r="M86" s="229">
        <v>4893</v>
      </c>
      <c r="N86" s="229">
        <v>16047</v>
      </c>
      <c r="O86" s="229">
        <v>668</v>
      </c>
      <c r="P86" s="229">
        <v>425</v>
      </c>
      <c r="Q86" s="229">
        <v>151</v>
      </c>
      <c r="R86" s="229">
        <v>0</v>
      </c>
      <c r="S86" s="229">
        <v>0</v>
      </c>
      <c r="T86" s="229">
        <v>2202</v>
      </c>
      <c r="U86" s="229">
        <v>8267</v>
      </c>
      <c r="V86" s="229">
        <v>917</v>
      </c>
      <c r="W86" s="229">
        <v>2678</v>
      </c>
      <c r="X86" s="229">
        <v>21714</v>
      </c>
      <c r="Y86" s="229">
        <v>27</v>
      </c>
      <c r="Z86" s="229">
        <v>19182</v>
      </c>
    </row>
    <row r="87" spans="1:26" ht="13.5">
      <c r="A87" s="215" t="s">
        <v>1459</v>
      </c>
      <c r="B87" s="211">
        <f t="shared" si="17"/>
        <v>173514</v>
      </c>
      <c r="C87" s="229">
        <v>23480</v>
      </c>
      <c r="D87" s="229">
        <v>0</v>
      </c>
      <c r="E87" s="229">
        <v>980</v>
      </c>
      <c r="F87" s="229">
        <v>10929</v>
      </c>
      <c r="G87" s="229">
        <v>42180</v>
      </c>
      <c r="H87" s="229">
        <v>24</v>
      </c>
      <c r="I87" s="229">
        <v>2030</v>
      </c>
      <c r="J87" s="229">
        <v>25955</v>
      </c>
      <c r="K87" s="229">
        <v>19016</v>
      </c>
      <c r="L87" s="229">
        <v>186</v>
      </c>
      <c r="M87" s="229">
        <v>987</v>
      </c>
      <c r="N87" s="229">
        <v>33263</v>
      </c>
      <c r="O87" s="229">
        <v>435</v>
      </c>
      <c r="P87" s="229">
        <v>0</v>
      </c>
      <c r="Q87" s="229">
        <v>83</v>
      </c>
      <c r="R87" s="229">
        <v>0</v>
      </c>
      <c r="S87" s="229"/>
      <c r="T87" s="229">
        <v>328</v>
      </c>
      <c r="U87" s="229">
        <v>5655</v>
      </c>
      <c r="V87" s="229">
        <v>35</v>
      </c>
      <c r="W87" s="229">
        <v>1230</v>
      </c>
      <c r="X87" s="229">
        <v>4718</v>
      </c>
      <c r="Y87" s="229"/>
      <c r="Z87" s="229">
        <v>2000</v>
      </c>
    </row>
    <row r="88" spans="1:26" ht="13.5">
      <c r="A88" s="215" t="s">
        <v>1460</v>
      </c>
      <c r="B88" s="211">
        <f t="shared" si="17"/>
        <v>122057</v>
      </c>
      <c r="C88" s="229">
        <v>8358</v>
      </c>
      <c r="D88" s="229">
        <v>0</v>
      </c>
      <c r="E88" s="229">
        <v>38</v>
      </c>
      <c r="F88" s="229">
        <v>11816</v>
      </c>
      <c r="G88" s="229">
        <v>23311</v>
      </c>
      <c r="H88" s="229">
        <v>154</v>
      </c>
      <c r="I88" s="229">
        <v>1121</v>
      </c>
      <c r="J88" s="229">
        <v>15734</v>
      </c>
      <c r="K88" s="229">
        <v>10963</v>
      </c>
      <c r="L88" s="229">
        <v>6073</v>
      </c>
      <c r="M88" s="229">
        <v>8811</v>
      </c>
      <c r="N88" s="229">
        <v>22356</v>
      </c>
      <c r="O88" s="229">
        <v>438</v>
      </c>
      <c r="P88" s="229">
        <v>1669</v>
      </c>
      <c r="Q88" s="229">
        <v>104</v>
      </c>
      <c r="R88" s="229">
        <v>0</v>
      </c>
      <c r="S88" s="229">
        <v>0</v>
      </c>
      <c r="T88" s="229">
        <v>506</v>
      </c>
      <c r="U88" s="229">
        <v>2739</v>
      </c>
      <c r="V88" s="229">
        <v>0</v>
      </c>
      <c r="W88" s="229">
        <v>344</v>
      </c>
      <c r="X88" s="229">
        <v>5322</v>
      </c>
      <c r="Y88" s="229"/>
      <c r="Z88" s="229">
        <v>2200</v>
      </c>
    </row>
    <row r="89" spans="1:26" ht="13.5">
      <c r="A89" s="236" t="s">
        <v>1461</v>
      </c>
      <c r="B89" s="211">
        <f t="shared" si="17"/>
        <v>158241</v>
      </c>
      <c r="C89" s="229">
        <v>25281</v>
      </c>
      <c r="D89" s="229">
        <v>0</v>
      </c>
      <c r="E89" s="229">
        <v>0</v>
      </c>
      <c r="F89" s="229">
        <v>18132</v>
      </c>
      <c r="G89" s="229">
        <v>30826</v>
      </c>
      <c r="H89" s="229">
        <v>28</v>
      </c>
      <c r="I89" s="229">
        <v>1567</v>
      </c>
      <c r="J89" s="229">
        <v>18238</v>
      </c>
      <c r="K89" s="229">
        <v>13321</v>
      </c>
      <c r="L89" s="229">
        <v>129</v>
      </c>
      <c r="M89" s="229">
        <v>2217</v>
      </c>
      <c r="N89" s="229">
        <v>24388</v>
      </c>
      <c r="O89" s="229">
        <v>968</v>
      </c>
      <c r="P89" s="229">
        <v>0</v>
      </c>
      <c r="Q89" s="229">
        <v>189</v>
      </c>
      <c r="R89" s="229">
        <v>0</v>
      </c>
      <c r="S89" s="229">
        <v>0</v>
      </c>
      <c r="T89" s="229">
        <v>1341</v>
      </c>
      <c r="U89" s="229">
        <v>4688</v>
      </c>
      <c r="V89" s="229">
        <v>0</v>
      </c>
      <c r="W89" s="229">
        <v>755</v>
      </c>
      <c r="X89" s="229">
        <v>5365</v>
      </c>
      <c r="Y89" s="229">
        <v>20</v>
      </c>
      <c r="Z89" s="229">
        <v>10788</v>
      </c>
    </row>
    <row r="90" spans="1:26" ht="13.5">
      <c r="A90" s="215" t="s">
        <v>1462</v>
      </c>
      <c r="B90" s="211">
        <f t="shared" si="17"/>
        <v>167703</v>
      </c>
      <c r="C90" s="229">
        <v>25130</v>
      </c>
      <c r="D90" s="229">
        <v>0</v>
      </c>
      <c r="E90" s="229">
        <v>0</v>
      </c>
      <c r="F90" s="229">
        <v>26625</v>
      </c>
      <c r="G90" s="229">
        <v>16778</v>
      </c>
      <c r="H90" s="229">
        <v>3188</v>
      </c>
      <c r="I90" s="229">
        <v>2788</v>
      </c>
      <c r="J90" s="229">
        <v>15698</v>
      </c>
      <c r="K90" s="229">
        <v>11225</v>
      </c>
      <c r="L90" s="229">
        <v>1282</v>
      </c>
      <c r="M90" s="229">
        <v>4483</v>
      </c>
      <c r="N90" s="229">
        <v>12164</v>
      </c>
      <c r="O90" s="229">
        <v>4606</v>
      </c>
      <c r="P90" s="229">
        <v>13629</v>
      </c>
      <c r="Q90" s="229">
        <v>105</v>
      </c>
      <c r="R90" s="229">
        <v>20</v>
      </c>
      <c r="S90" s="229">
        <v>0</v>
      </c>
      <c r="T90" s="229">
        <v>3912</v>
      </c>
      <c r="U90" s="229">
        <v>4964</v>
      </c>
      <c r="V90" s="229">
        <v>28</v>
      </c>
      <c r="W90" s="229">
        <v>1511</v>
      </c>
      <c r="X90" s="229">
        <v>2711</v>
      </c>
      <c r="Y90" s="229">
        <v>1</v>
      </c>
      <c r="Z90" s="229">
        <v>16855</v>
      </c>
    </row>
    <row r="91" spans="1:26" ht="13.5">
      <c r="A91" s="236" t="s">
        <v>1463</v>
      </c>
      <c r="B91" s="211">
        <f t="shared" si="17"/>
        <v>125980</v>
      </c>
      <c r="C91" s="229">
        <v>8637</v>
      </c>
      <c r="D91" s="229">
        <v>0</v>
      </c>
      <c r="E91" s="229">
        <v>0</v>
      </c>
      <c r="F91" s="229">
        <v>6610</v>
      </c>
      <c r="G91" s="229">
        <v>31722</v>
      </c>
      <c r="H91" s="229">
        <v>2578</v>
      </c>
      <c r="I91" s="229">
        <v>1408</v>
      </c>
      <c r="J91" s="229">
        <v>19566</v>
      </c>
      <c r="K91" s="229">
        <v>20372</v>
      </c>
      <c r="L91" s="229">
        <v>3557</v>
      </c>
      <c r="M91" s="229">
        <v>1895</v>
      </c>
      <c r="N91" s="229">
        <v>15742</v>
      </c>
      <c r="O91" s="229">
        <v>571</v>
      </c>
      <c r="P91" s="229">
        <v>0</v>
      </c>
      <c r="Q91" s="229">
        <v>0</v>
      </c>
      <c r="R91" s="229">
        <v>0</v>
      </c>
      <c r="S91" s="229">
        <v>0</v>
      </c>
      <c r="T91" s="229">
        <v>436</v>
      </c>
      <c r="U91" s="229">
        <v>4063</v>
      </c>
      <c r="V91" s="229">
        <v>0</v>
      </c>
      <c r="W91" s="229">
        <v>109</v>
      </c>
      <c r="X91" s="229">
        <v>5751</v>
      </c>
      <c r="Y91" s="229"/>
      <c r="Z91" s="229">
        <v>2963</v>
      </c>
    </row>
    <row r="92" spans="1:26" ht="13.5">
      <c r="A92" s="236" t="s">
        <v>1464</v>
      </c>
      <c r="B92" s="211">
        <f t="shared" si="17"/>
        <v>241306</v>
      </c>
      <c r="C92" s="229">
        <v>22215</v>
      </c>
      <c r="D92" s="229">
        <v>0</v>
      </c>
      <c r="E92" s="229">
        <v>0</v>
      </c>
      <c r="F92" s="229">
        <v>23061</v>
      </c>
      <c r="G92" s="229">
        <v>55888</v>
      </c>
      <c r="H92" s="229">
        <v>100</v>
      </c>
      <c r="I92" s="229">
        <v>5147</v>
      </c>
      <c r="J92" s="229">
        <v>28878</v>
      </c>
      <c r="K92" s="229">
        <v>20511</v>
      </c>
      <c r="L92" s="229">
        <v>275</v>
      </c>
      <c r="M92" s="229">
        <v>5753</v>
      </c>
      <c r="N92" s="229">
        <v>51031</v>
      </c>
      <c r="O92" s="229">
        <v>857</v>
      </c>
      <c r="P92" s="229">
        <v>0</v>
      </c>
      <c r="Q92" s="229">
        <v>421</v>
      </c>
      <c r="R92" s="229">
        <v>0</v>
      </c>
      <c r="S92" s="229">
        <v>0</v>
      </c>
      <c r="T92" s="229">
        <v>393</v>
      </c>
      <c r="U92" s="229">
        <v>16146</v>
      </c>
      <c r="V92" s="229">
        <v>91</v>
      </c>
      <c r="W92" s="229">
        <v>790</v>
      </c>
      <c r="X92" s="229">
        <v>7335</v>
      </c>
      <c r="Y92" s="229"/>
      <c r="Z92" s="229">
        <v>2414</v>
      </c>
    </row>
    <row r="93" spans="1:26" ht="13.5">
      <c r="A93" s="236" t="s">
        <v>1465</v>
      </c>
      <c r="B93" s="211">
        <f t="shared" si="17"/>
        <v>105878</v>
      </c>
      <c r="C93" s="229">
        <v>7482</v>
      </c>
      <c r="D93" s="229"/>
      <c r="E93" s="229"/>
      <c r="F93" s="229">
        <v>9364</v>
      </c>
      <c r="G93" s="229">
        <v>21322</v>
      </c>
      <c r="H93" s="229">
        <v>1933</v>
      </c>
      <c r="I93" s="229">
        <v>1466</v>
      </c>
      <c r="J93" s="229">
        <v>14511</v>
      </c>
      <c r="K93" s="229">
        <v>9555</v>
      </c>
      <c r="L93" s="229">
        <v>2540</v>
      </c>
      <c r="M93" s="229">
        <v>1175</v>
      </c>
      <c r="N93" s="229">
        <v>22260</v>
      </c>
      <c r="O93" s="229">
        <v>406</v>
      </c>
      <c r="P93" s="229">
        <v>291</v>
      </c>
      <c r="Q93" s="229">
        <v>287</v>
      </c>
      <c r="R93" s="229"/>
      <c r="S93" s="229"/>
      <c r="T93" s="229">
        <v>332</v>
      </c>
      <c r="U93" s="229">
        <v>7241</v>
      </c>
      <c r="V93" s="229">
        <v>247</v>
      </c>
      <c r="W93" s="229">
        <v>352</v>
      </c>
      <c r="X93" s="229">
        <v>4053</v>
      </c>
      <c r="Y93" s="229">
        <v>1</v>
      </c>
      <c r="Z93" s="229">
        <v>1060</v>
      </c>
    </row>
    <row r="94" spans="1:26" ht="13.5">
      <c r="A94" s="236" t="s">
        <v>1466</v>
      </c>
      <c r="B94" s="211">
        <f t="shared" si="17"/>
        <v>95159</v>
      </c>
      <c r="C94" s="229">
        <v>11563</v>
      </c>
      <c r="D94" s="229">
        <v>0</v>
      </c>
      <c r="E94" s="229">
        <v>0</v>
      </c>
      <c r="F94" s="229">
        <v>9140</v>
      </c>
      <c r="G94" s="229">
        <v>18040</v>
      </c>
      <c r="H94" s="229">
        <v>94</v>
      </c>
      <c r="I94" s="229">
        <v>3911</v>
      </c>
      <c r="J94" s="229">
        <v>14101</v>
      </c>
      <c r="K94" s="229">
        <v>9344</v>
      </c>
      <c r="L94" s="229">
        <v>308</v>
      </c>
      <c r="M94" s="229">
        <v>3498</v>
      </c>
      <c r="N94" s="229">
        <v>14162</v>
      </c>
      <c r="O94" s="229">
        <v>273</v>
      </c>
      <c r="P94" s="229">
        <v>0</v>
      </c>
      <c r="Q94" s="229">
        <v>1428</v>
      </c>
      <c r="R94" s="229">
        <v>0</v>
      </c>
      <c r="S94" s="229">
        <v>0</v>
      </c>
      <c r="T94" s="229">
        <v>238</v>
      </c>
      <c r="U94" s="229">
        <v>2447</v>
      </c>
      <c r="V94" s="229">
        <v>0</v>
      </c>
      <c r="W94" s="229">
        <v>454</v>
      </c>
      <c r="X94" s="229">
        <v>4112</v>
      </c>
      <c r="Y94" s="229"/>
      <c r="Z94" s="229">
        <v>2046</v>
      </c>
    </row>
    <row r="95" spans="1:26" ht="13.5">
      <c r="A95" s="212" t="s">
        <v>1527</v>
      </c>
      <c r="B95" s="272">
        <f aca="true" t="shared" si="19" ref="B95:Z95">SUM(B96:B97)</f>
        <v>3934709</v>
      </c>
      <c r="C95" s="272">
        <f t="shared" si="19"/>
        <v>533919</v>
      </c>
      <c r="D95" s="272">
        <f t="shared" si="19"/>
        <v>0</v>
      </c>
      <c r="E95" s="272">
        <f t="shared" si="19"/>
        <v>1970</v>
      </c>
      <c r="F95" s="272">
        <f t="shared" si="19"/>
        <v>283667</v>
      </c>
      <c r="G95" s="272">
        <f t="shared" si="19"/>
        <v>827034</v>
      </c>
      <c r="H95" s="272">
        <f t="shared" si="19"/>
        <v>2535</v>
      </c>
      <c r="I95" s="272">
        <f t="shared" si="19"/>
        <v>43199</v>
      </c>
      <c r="J95" s="272">
        <f t="shared" si="19"/>
        <v>352137</v>
      </c>
      <c r="K95" s="272">
        <f t="shared" si="19"/>
        <v>347868</v>
      </c>
      <c r="L95" s="272">
        <f t="shared" si="19"/>
        <v>25066</v>
      </c>
      <c r="M95" s="272">
        <f t="shared" si="19"/>
        <v>55529</v>
      </c>
      <c r="N95" s="272">
        <f t="shared" si="19"/>
        <v>551783</v>
      </c>
      <c r="O95" s="272">
        <f t="shared" si="19"/>
        <v>221690</v>
      </c>
      <c r="P95" s="272">
        <f t="shared" si="19"/>
        <v>38645</v>
      </c>
      <c r="Q95" s="272">
        <f t="shared" si="19"/>
        <v>11024</v>
      </c>
      <c r="R95" s="272">
        <f t="shared" si="19"/>
        <v>6</v>
      </c>
      <c r="S95" s="272">
        <f t="shared" si="19"/>
        <v>0</v>
      </c>
      <c r="T95" s="272">
        <f t="shared" si="19"/>
        <v>123374</v>
      </c>
      <c r="U95" s="272">
        <f t="shared" si="19"/>
        <v>50946</v>
      </c>
      <c r="V95" s="272">
        <f t="shared" si="19"/>
        <v>4046</v>
      </c>
      <c r="W95" s="272">
        <f t="shared" si="19"/>
        <v>12695</v>
      </c>
      <c r="X95" s="272">
        <f t="shared" si="19"/>
        <v>74307</v>
      </c>
      <c r="Y95" s="272">
        <f t="shared" si="19"/>
        <v>299</v>
      </c>
      <c r="Z95" s="272">
        <f t="shared" si="19"/>
        <v>372970</v>
      </c>
    </row>
    <row r="96" spans="1:26" ht="13.5">
      <c r="A96" s="215" t="s">
        <v>1433</v>
      </c>
      <c r="B96" s="272">
        <f aca="true" t="shared" si="20" ref="B96:B106">SUM(C96:Z96)</f>
        <v>791856</v>
      </c>
      <c r="C96" s="273">
        <v>101476</v>
      </c>
      <c r="D96" s="273">
        <v>0</v>
      </c>
      <c r="E96" s="273">
        <v>999</v>
      </c>
      <c r="F96" s="273">
        <v>28629</v>
      </c>
      <c r="G96" s="273">
        <v>45662</v>
      </c>
      <c r="H96" s="273">
        <v>1134</v>
      </c>
      <c r="I96" s="273">
        <v>17514</v>
      </c>
      <c r="J96" s="273">
        <v>49915</v>
      </c>
      <c r="K96" s="273">
        <v>151471</v>
      </c>
      <c r="L96" s="273">
        <v>5154</v>
      </c>
      <c r="M96" s="273">
        <v>1410</v>
      </c>
      <c r="N96" s="273">
        <v>41907</v>
      </c>
      <c r="O96" s="273">
        <v>201236</v>
      </c>
      <c r="P96" s="273">
        <v>32486</v>
      </c>
      <c r="Q96" s="273">
        <v>5846</v>
      </c>
      <c r="R96" s="273">
        <v>0</v>
      </c>
      <c r="S96" s="273">
        <v>0</v>
      </c>
      <c r="T96" s="273">
        <v>28048</v>
      </c>
      <c r="U96" s="273">
        <v>11736</v>
      </c>
      <c r="V96" s="273">
        <v>2731</v>
      </c>
      <c r="W96" s="273">
        <v>5183</v>
      </c>
      <c r="X96" s="272">
        <v>4994</v>
      </c>
      <c r="Y96" s="272"/>
      <c r="Z96" s="272">
        <v>54325</v>
      </c>
    </row>
    <row r="97" spans="1:26" ht="13.5">
      <c r="A97" s="215" t="s">
        <v>1468</v>
      </c>
      <c r="B97" s="272">
        <f aca="true" t="shared" si="21" ref="B97:Z97">SUM(B98:B106)</f>
        <v>3142853</v>
      </c>
      <c r="C97" s="272">
        <f t="shared" si="21"/>
        <v>432443</v>
      </c>
      <c r="D97" s="272">
        <f t="shared" si="21"/>
        <v>0</v>
      </c>
      <c r="E97" s="272">
        <f t="shared" si="21"/>
        <v>971</v>
      </c>
      <c r="F97" s="272">
        <f t="shared" si="21"/>
        <v>255038</v>
      </c>
      <c r="G97" s="272">
        <f t="shared" si="21"/>
        <v>781372</v>
      </c>
      <c r="H97" s="272">
        <f t="shared" si="21"/>
        <v>1401</v>
      </c>
      <c r="I97" s="272">
        <f t="shared" si="21"/>
        <v>25685</v>
      </c>
      <c r="J97" s="272">
        <f t="shared" si="21"/>
        <v>302222</v>
      </c>
      <c r="K97" s="272">
        <f t="shared" si="21"/>
        <v>196397</v>
      </c>
      <c r="L97" s="272">
        <f t="shared" si="21"/>
        <v>19912</v>
      </c>
      <c r="M97" s="272">
        <f t="shared" si="21"/>
        <v>54119</v>
      </c>
      <c r="N97" s="272">
        <f t="shared" si="21"/>
        <v>509876</v>
      </c>
      <c r="O97" s="272">
        <f t="shared" si="21"/>
        <v>20454</v>
      </c>
      <c r="P97" s="272">
        <f t="shared" si="21"/>
        <v>6159</v>
      </c>
      <c r="Q97" s="272">
        <f t="shared" si="21"/>
        <v>5178</v>
      </c>
      <c r="R97" s="272">
        <f t="shared" si="21"/>
        <v>6</v>
      </c>
      <c r="S97" s="272">
        <f t="shared" si="21"/>
        <v>0</v>
      </c>
      <c r="T97" s="272">
        <f t="shared" si="21"/>
        <v>95326</v>
      </c>
      <c r="U97" s="272">
        <f t="shared" si="21"/>
        <v>39210</v>
      </c>
      <c r="V97" s="272">
        <f t="shared" si="21"/>
        <v>1315</v>
      </c>
      <c r="W97" s="272">
        <f t="shared" si="21"/>
        <v>7512</v>
      </c>
      <c r="X97" s="272">
        <f t="shared" si="21"/>
        <v>69313</v>
      </c>
      <c r="Y97" s="272">
        <f t="shared" si="21"/>
        <v>299</v>
      </c>
      <c r="Z97" s="272">
        <f t="shared" si="21"/>
        <v>318645</v>
      </c>
    </row>
    <row r="98" spans="1:26" ht="13.5">
      <c r="A98" s="215" t="s">
        <v>1469</v>
      </c>
      <c r="B98" s="272">
        <f t="shared" si="20"/>
        <v>591593</v>
      </c>
      <c r="C98" s="273">
        <v>53868</v>
      </c>
      <c r="D98" s="273">
        <v>0</v>
      </c>
      <c r="E98" s="273">
        <v>63</v>
      </c>
      <c r="F98" s="273">
        <v>65254</v>
      </c>
      <c r="G98" s="273">
        <v>161089</v>
      </c>
      <c r="H98" s="273">
        <v>85</v>
      </c>
      <c r="I98" s="273">
        <v>2203</v>
      </c>
      <c r="J98" s="273">
        <v>38498</v>
      </c>
      <c r="K98" s="273">
        <v>32024</v>
      </c>
      <c r="L98" s="273">
        <v>4499</v>
      </c>
      <c r="M98" s="273">
        <v>4002</v>
      </c>
      <c r="N98" s="273">
        <v>52853</v>
      </c>
      <c r="O98" s="273">
        <v>2485</v>
      </c>
      <c r="P98" s="273">
        <v>3784</v>
      </c>
      <c r="Q98" s="273">
        <v>2004</v>
      </c>
      <c r="R98" s="273">
        <v>0</v>
      </c>
      <c r="S98" s="273">
        <v>0</v>
      </c>
      <c r="T98" s="273">
        <v>33301</v>
      </c>
      <c r="U98" s="273">
        <v>8670</v>
      </c>
      <c r="V98" s="273">
        <v>245</v>
      </c>
      <c r="W98" s="273">
        <v>1971</v>
      </c>
      <c r="X98" s="272">
        <v>12972</v>
      </c>
      <c r="Y98" s="272"/>
      <c r="Z98" s="272">
        <v>111723</v>
      </c>
    </row>
    <row r="99" spans="1:26" ht="13.5">
      <c r="A99" s="215" t="s">
        <v>1470</v>
      </c>
      <c r="B99" s="272">
        <f t="shared" si="20"/>
        <v>576669</v>
      </c>
      <c r="C99" s="272">
        <v>123605</v>
      </c>
      <c r="D99" s="272">
        <v>0</v>
      </c>
      <c r="E99" s="272">
        <v>106</v>
      </c>
      <c r="F99" s="272">
        <v>58019</v>
      </c>
      <c r="G99" s="272">
        <v>154246</v>
      </c>
      <c r="H99" s="272">
        <v>698</v>
      </c>
      <c r="I99" s="272">
        <v>3975</v>
      </c>
      <c r="J99" s="272">
        <v>59624</v>
      </c>
      <c r="K99" s="272">
        <v>39607</v>
      </c>
      <c r="L99" s="272">
        <v>3031</v>
      </c>
      <c r="M99" s="272">
        <v>7783</v>
      </c>
      <c r="N99" s="272">
        <v>85057</v>
      </c>
      <c r="O99" s="272">
        <v>4466</v>
      </c>
      <c r="P99" s="272">
        <v>1397</v>
      </c>
      <c r="Q99" s="272">
        <v>425</v>
      </c>
      <c r="R99" s="272">
        <v>0</v>
      </c>
      <c r="S99" s="272">
        <v>0</v>
      </c>
      <c r="T99" s="272">
        <v>1506</v>
      </c>
      <c r="U99" s="272">
        <v>212</v>
      </c>
      <c r="V99" s="272">
        <v>650</v>
      </c>
      <c r="W99" s="272">
        <v>1473</v>
      </c>
      <c r="X99" s="272">
        <v>14511</v>
      </c>
      <c r="Y99" s="272">
        <v>99</v>
      </c>
      <c r="Z99" s="272">
        <v>16179</v>
      </c>
    </row>
    <row r="100" spans="1:26" ht="13.5">
      <c r="A100" s="215" t="s">
        <v>1471</v>
      </c>
      <c r="B100" s="272">
        <f t="shared" si="20"/>
        <v>377280</v>
      </c>
      <c r="C100" s="272">
        <v>67472</v>
      </c>
      <c r="D100" s="272">
        <v>0</v>
      </c>
      <c r="E100" s="272">
        <v>86</v>
      </c>
      <c r="F100" s="272">
        <v>28604</v>
      </c>
      <c r="G100" s="272">
        <v>83652</v>
      </c>
      <c r="H100" s="272">
        <v>88</v>
      </c>
      <c r="I100" s="272">
        <v>2422</v>
      </c>
      <c r="J100" s="272">
        <v>39491</v>
      </c>
      <c r="K100" s="272">
        <v>19374</v>
      </c>
      <c r="L100" s="272">
        <v>14</v>
      </c>
      <c r="M100" s="272">
        <v>13566</v>
      </c>
      <c r="N100" s="272">
        <v>64149</v>
      </c>
      <c r="O100" s="272">
        <v>997</v>
      </c>
      <c r="P100" s="275">
        <v>0</v>
      </c>
      <c r="Q100" s="272">
        <v>499</v>
      </c>
      <c r="R100" s="272">
        <v>0</v>
      </c>
      <c r="S100" s="272">
        <v>0</v>
      </c>
      <c r="T100" s="272">
        <v>903</v>
      </c>
      <c r="U100" s="272">
        <v>5373</v>
      </c>
      <c r="V100" s="272">
        <v>0</v>
      </c>
      <c r="W100" s="272">
        <v>441</v>
      </c>
      <c r="X100" s="272">
        <v>7025</v>
      </c>
      <c r="Y100" s="272">
        <v>50</v>
      </c>
      <c r="Z100" s="272">
        <v>43074</v>
      </c>
    </row>
    <row r="101" spans="1:26" ht="13.5">
      <c r="A101" s="236" t="s">
        <v>1472</v>
      </c>
      <c r="B101" s="272">
        <f t="shared" si="20"/>
        <v>243623</v>
      </c>
      <c r="C101" s="272">
        <v>28349</v>
      </c>
      <c r="D101" s="272">
        <v>0</v>
      </c>
      <c r="E101" s="272">
        <v>64</v>
      </c>
      <c r="F101" s="272">
        <v>19462</v>
      </c>
      <c r="G101" s="272">
        <v>73832</v>
      </c>
      <c r="H101" s="272">
        <v>110</v>
      </c>
      <c r="I101" s="272">
        <v>8349</v>
      </c>
      <c r="J101" s="272">
        <v>19924</v>
      </c>
      <c r="K101" s="272">
        <v>17000</v>
      </c>
      <c r="L101" s="272">
        <v>4404</v>
      </c>
      <c r="M101" s="272">
        <v>5859</v>
      </c>
      <c r="N101" s="272">
        <v>35986</v>
      </c>
      <c r="O101" s="272">
        <v>2308</v>
      </c>
      <c r="P101" s="275">
        <v>260</v>
      </c>
      <c r="Q101" s="272">
        <v>131</v>
      </c>
      <c r="R101" s="272">
        <v>0</v>
      </c>
      <c r="S101" s="272">
        <v>0</v>
      </c>
      <c r="T101" s="272">
        <v>1078</v>
      </c>
      <c r="U101" s="272">
        <v>4137</v>
      </c>
      <c r="V101" s="272">
        <v>52</v>
      </c>
      <c r="W101" s="272">
        <v>595</v>
      </c>
      <c r="X101" s="272">
        <v>5041</v>
      </c>
      <c r="Y101" s="272"/>
      <c r="Z101" s="272">
        <v>16682</v>
      </c>
    </row>
    <row r="102" spans="1:26" ht="13.5">
      <c r="A102" s="215" t="s">
        <v>1473</v>
      </c>
      <c r="B102" s="272">
        <f t="shared" si="20"/>
        <v>354015</v>
      </c>
      <c r="C102" s="272">
        <v>44291</v>
      </c>
      <c r="D102" s="272">
        <v>0</v>
      </c>
      <c r="E102" s="272">
        <v>58</v>
      </c>
      <c r="F102" s="272">
        <v>19849</v>
      </c>
      <c r="G102" s="272">
        <v>83053</v>
      </c>
      <c r="H102" s="272">
        <v>16</v>
      </c>
      <c r="I102" s="272">
        <v>2005</v>
      </c>
      <c r="J102" s="272">
        <v>45790</v>
      </c>
      <c r="K102" s="272">
        <v>23691</v>
      </c>
      <c r="L102" s="272">
        <v>611</v>
      </c>
      <c r="M102" s="272">
        <v>15727</v>
      </c>
      <c r="N102" s="272">
        <v>78282</v>
      </c>
      <c r="O102" s="272">
        <v>6488</v>
      </c>
      <c r="P102" s="275">
        <v>0</v>
      </c>
      <c r="Q102" s="272">
        <v>130</v>
      </c>
      <c r="R102" s="272">
        <v>0</v>
      </c>
      <c r="S102" s="272">
        <v>0</v>
      </c>
      <c r="T102" s="272">
        <v>1960</v>
      </c>
      <c r="U102" s="272">
        <v>10835</v>
      </c>
      <c r="V102" s="272">
        <v>141</v>
      </c>
      <c r="W102" s="272">
        <v>950</v>
      </c>
      <c r="X102" s="272">
        <v>8901</v>
      </c>
      <c r="Y102" s="272">
        <v>35</v>
      </c>
      <c r="Z102" s="272">
        <v>11202</v>
      </c>
    </row>
    <row r="103" spans="1:26" ht="13.5">
      <c r="A103" s="236" t="s">
        <v>1474</v>
      </c>
      <c r="B103" s="272">
        <f t="shared" si="20"/>
        <v>313185</v>
      </c>
      <c r="C103" s="272">
        <v>26943</v>
      </c>
      <c r="D103" s="272">
        <v>0</v>
      </c>
      <c r="E103" s="272">
        <v>43</v>
      </c>
      <c r="F103" s="272">
        <v>17938</v>
      </c>
      <c r="G103" s="272">
        <v>69997</v>
      </c>
      <c r="H103" s="272">
        <v>52</v>
      </c>
      <c r="I103" s="272">
        <v>1808</v>
      </c>
      <c r="J103" s="272">
        <v>26736</v>
      </c>
      <c r="K103" s="272">
        <v>14674</v>
      </c>
      <c r="L103" s="272">
        <v>2166</v>
      </c>
      <c r="M103" s="272">
        <v>1821</v>
      </c>
      <c r="N103" s="272">
        <v>63231</v>
      </c>
      <c r="O103" s="272">
        <v>1007</v>
      </c>
      <c r="P103" s="275">
        <v>0</v>
      </c>
      <c r="Q103" s="272">
        <v>519</v>
      </c>
      <c r="R103" s="272">
        <v>0</v>
      </c>
      <c r="S103" s="272">
        <v>0</v>
      </c>
      <c r="T103" s="272">
        <v>35233</v>
      </c>
      <c r="U103" s="272">
        <v>6</v>
      </c>
      <c r="V103" s="272">
        <v>0</v>
      </c>
      <c r="W103" s="272">
        <v>619</v>
      </c>
      <c r="X103" s="272">
        <v>8718</v>
      </c>
      <c r="Y103" s="272">
        <v>80</v>
      </c>
      <c r="Z103" s="272">
        <v>41594</v>
      </c>
    </row>
    <row r="104" spans="1:26" ht="13.5">
      <c r="A104" s="236" t="s">
        <v>1475</v>
      </c>
      <c r="B104" s="272">
        <f t="shared" si="20"/>
        <v>264131</v>
      </c>
      <c r="C104" s="272">
        <v>31707</v>
      </c>
      <c r="D104" s="272">
        <v>0</v>
      </c>
      <c r="E104" s="272">
        <v>483</v>
      </c>
      <c r="F104" s="272">
        <v>19704</v>
      </c>
      <c r="G104" s="272">
        <v>58650</v>
      </c>
      <c r="H104" s="272">
        <v>115</v>
      </c>
      <c r="I104" s="272">
        <v>1604</v>
      </c>
      <c r="J104" s="272">
        <v>32321</v>
      </c>
      <c r="K104" s="272">
        <v>19060</v>
      </c>
      <c r="L104" s="272">
        <v>3131</v>
      </c>
      <c r="M104" s="272">
        <v>900</v>
      </c>
      <c r="N104" s="272">
        <v>59480</v>
      </c>
      <c r="O104" s="272">
        <v>920</v>
      </c>
      <c r="P104" s="275">
        <v>0</v>
      </c>
      <c r="Q104" s="272">
        <v>795</v>
      </c>
      <c r="R104" s="272">
        <v>0</v>
      </c>
      <c r="S104" s="272">
        <v>0</v>
      </c>
      <c r="T104" s="272">
        <v>1733</v>
      </c>
      <c r="U104" s="272">
        <v>8809</v>
      </c>
      <c r="V104" s="272">
        <v>80</v>
      </c>
      <c r="W104" s="272">
        <v>260</v>
      </c>
      <c r="X104" s="272">
        <v>4271</v>
      </c>
      <c r="Y104" s="272"/>
      <c r="Z104" s="272">
        <v>20108</v>
      </c>
    </row>
    <row r="105" spans="1:26" ht="13.5">
      <c r="A105" s="236" t="s">
        <v>1476</v>
      </c>
      <c r="B105" s="272">
        <f t="shared" si="20"/>
        <v>312269</v>
      </c>
      <c r="C105" s="272">
        <v>34684</v>
      </c>
      <c r="D105" s="272">
        <v>0</v>
      </c>
      <c r="E105" s="272">
        <v>68</v>
      </c>
      <c r="F105" s="272">
        <v>16569</v>
      </c>
      <c r="G105" s="272">
        <v>70747</v>
      </c>
      <c r="H105" s="272">
        <v>109</v>
      </c>
      <c r="I105" s="272">
        <v>2136</v>
      </c>
      <c r="J105" s="272">
        <v>26348</v>
      </c>
      <c r="K105" s="272">
        <v>21179</v>
      </c>
      <c r="L105" s="272">
        <v>1321</v>
      </c>
      <c r="M105" s="272">
        <v>4043</v>
      </c>
      <c r="N105" s="272">
        <v>53399</v>
      </c>
      <c r="O105" s="272">
        <v>1537</v>
      </c>
      <c r="P105" s="275">
        <v>688</v>
      </c>
      <c r="Q105" s="272">
        <v>605</v>
      </c>
      <c r="R105" s="272">
        <v>0</v>
      </c>
      <c r="S105" s="272">
        <v>0</v>
      </c>
      <c r="T105" s="272">
        <v>19316</v>
      </c>
      <c r="U105" s="272">
        <v>780</v>
      </c>
      <c r="V105" s="272">
        <v>81</v>
      </c>
      <c r="W105" s="272">
        <v>977</v>
      </c>
      <c r="X105" s="272">
        <v>6700</v>
      </c>
      <c r="Y105" s="272"/>
      <c r="Z105" s="272">
        <v>50982</v>
      </c>
    </row>
    <row r="106" spans="1:26" ht="13.5">
      <c r="A106" s="236" t="s">
        <v>1477</v>
      </c>
      <c r="B106" s="272">
        <f t="shared" si="20"/>
        <v>110088</v>
      </c>
      <c r="C106" s="272">
        <v>21524</v>
      </c>
      <c r="D106" s="272">
        <v>0</v>
      </c>
      <c r="E106" s="272">
        <v>0</v>
      </c>
      <c r="F106" s="272">
        <v>9639</v>
      </c>
      <c r="G106" s="272">
        <v>26106</v>
      </c>
      <c r="H106" s="272">
        <v>128</v>
      </c>
      <c r="I106" s="272">
        <v>1183</v>
      </c>
      <c r="J106" s="272">
        <v>13490</v>
      </c>
      <c r="K106" s="272">
        <v>9788</v>
      </c>
      <c r="L106" s="272">
        <v>735</v>
      </c>
      <c r="M106" s="272">
        <v>418</v>
      </c>
      <c r="N106" s="272">
        <v>17439</v>
      </c>
      <c r="O106" s="272">
        <v>246</v>
      </c>
      <c r="P106" s="275">
        <v>30</v>
      </c>
      <c r="Q106" s="272">
        <v>70</v>
      </c>
      <c r="R106" s="272">
        <v>6</v>
      </c>
      <c r="S106" s="272">
        <v>0</v>
      </c>
      <c r="T106" s="272">
        <v>296</v>
      </c>
      <c r="U106" s="272">
        <v>388</v>
      </c>
      <c r="V106" s="272">
        <v>66</v>
      </c>
      <c r="W106" s="272">
        <v>226</v>
      </c>
      <c r="X106" s="272">
        <v>1174</v>
      </c>
      <c r="Y106" s="272">
        <v>35</v>
      </c>
      <c r="Z106" s="272">
        <v>7101</v>
      </c>
    </row>
    <row r="107" spans="1:26" ht="13.5">
      <c r="A107" s="212" t="s">
        <v>1478</v>
      </c>
      <c r="B107" s="229">
        <f>SUM(B108:B109)</f>
        <v>1600000</v>
      </c>
      <c r="C107" s="229">
        <f aca="true" t="shared" si="22" ref="C107:Z107">SUM(C108:C109)</f>
        <v>197508</v>
      </c>
      <c r="D107" s="229">
        <f t="shared" si="22"/>
        <v>0</v>
      </c>
      <c r="E107" s="229">
        <f t="shared" si="22"/>
        <v>605</v>
      </c>
      <c r="F107" s="229">
        <f t="shared" si="22"/>
        <v>223183</v>
      </c>
      <c r="G107" s="229">
        <f t="shared" si="22"/>
        <v>337857</v>
      </c>
      <c r="H107" s="229">
        <f t="shared" si="22"/>
        <v>1966</v>
      </c>
      <c r="I107" s="229">
        <f t="shared" si="22"/>
        <v>19456</v>
      </c>
      <c r="J107" s="229">
        <f t="shared" si="22"/>
        <v>156269</v>
      </c>
      <c r="K107" s="229">
        <f t="shared" si="22"/>
        <v>179564</v>
      </c>
      <c r="L107" s="229">
        <f t="shared" si="22"/>
        <v>16369</v>
      </c>
      <c r="M107" s="229">
        <f t="shared" si="22"/>
        <v>34183</v>
      </c>
      <c r="N107" s="229">
        <f t="shared" si="22"/>
        <v>262269</v>
      </c>
      <c r="O107" s="229">
        <f t="shared" si="22"/>
        <v>16825</v>
      </c>
      <c r="P107" s="229">
        <f t="shared" si="22"/>
        <v>3853</v>
      </c>
      <c r="Q107" s="229">
        <f t="shared" si="22"/>
        <v>3314</v>
      </c>
      <c r="R107" s="229">
        <f t="shared" si="22"/>
        <v>109</v>
      </c>
      <c r="S107" s="229">
        <f t="shared" si="22"/>
        <v>0</v>
      </c>
      <c r="T107" s="229">
        <f t="shared" si="22"/>
        <v>6216</v>
      </c>
      <c r="U107" s="229">
        <f t="shared" si="22"/>
        <v>43032</v>
      </c>
      <c r="V107" s="229">
        <f t="shared" si="22"/>
        <v>437</v>
      </c>
      <c r="W107" s="229">
        <f t="shared" si="22"/>
        <v>7443</v>
      </c>
      <c r="X107" s="229">
        <f t="shared" si="22"/>
        <v>42039</v>
      </c>
      <c r="Y107" s="229">
        <f t="shared" si="22"/>
        <v>250</v>
      </c>
      <c r="Z107" s="229">
        <f t="shared" si="22"/>
        <v>47253</v>
      </c>
    </row>
    <row r="108" spans="1:26" ht="13.5">
      <c r="A108" s="215" t="s">
        <v>1391</v>
      </c>
      <c r="B108" s="229">
        <f>SUM(C108:Z108)</f>
        <v>209279</v>
      </c>
      <c r="C108" s="229">
        <v>35578</v>
      </c>
      <c r="D108" s="229">
        <v>0</v>
      </c>
      <c r="E108" s="229">
        <v>0</v>
      </c>
      <c r="F108" s="229">
        <v>21243</v>
      </c>
      <c r="G108" s="229">
        <v>34446</v>
      </c>
      <c r="H108" s="229">
        <v>1372</v>
      </c>
      <c r="I108" s="229">
        <v>6756</v>
      </c>
      <c r="J108" s="229">
        <v>7157</v>
      </c>
      <c r="K108" s="229">
        <v>58953</v>
      </c>
      <c r="L108" s="229">
        <v>1219</v>
      </c>
      <c r="M108" s="229">
        <v>843</v>
      </c>
      <c r="N108" s="229">
        <v>14645</v>
      </c>
      <c r="O108" s="229">
        <v>770</v>
      </c>
      <c r="P108" s="276">
        <v>0</v>
      </c>
      <c r="Q108" s="229">
        <v>293</v>
      </c>
      <c r="R108" s="229">
        <v>0</v>
      </c>
      <c r="S108" s="229">
        <v>0</v>
      </c>
      <c r="T108" s="229">
        <v>1271</v>
      </c>
      <c r="U108" s="229">
        <v>0</v>
      </c>
      <c r="V108" s="229">
        <v>0</v>
      </c>
      <c r="W108" s="229">
        <v>2165</v>
      </c>
      <c r="X108" s="229">
        <v>3565</v>
      </c>
      <c r="Y108" s="229"/>
      <c r="Z108" s="229">
        <v>19003</v>
      </c>
    </row>
    <row r="109" spans="1:26" ht="13.5">
      <c r="A109" s="215" t="s">
        <v>1394</v>
      </c>
      <c r="B109" s="229">
        <f>SUM(B110:B113)</f>
        <v>1390721</v>
      </c>
      <c r="C109" s="229">
        <f aca="true" t="shared" si="23" ref="C109:Z109">SUM(C110:C113)</f>
        <v>161930</v>
      </c>
      <c r="D109" s="229">
        <f t="shared" si="23"/>
        <v>0</v>
      </c>
      <c r="E109" s="229">
        <f t="shared" si="23"/>
        <v>605</v>
      </c>
      <c r="F109" s="229">
        <f t="shared" si="23"/>
        <v>201940</v>
      </c>
      <c r="G109" s="229">
        <f t="shared" si="23"/>
        <v>303411</v>
      </c>
      <c r="H109" s="229">
        <f t="shared" si="23"/>
        <v>594</v>
      </c>
      <c r="I109" s="229">
        <f t="shared" si="23"/>
        <v>12700</v>
      </c>
      <c r="J109" s="229">
        <f t="shared" si="23"/>
        <v>149112</v>
      </c>
      <c r="K109" s="229">
        <f t="shared" si="23"/>
        <v>120611</v>
      </c>
      <c r="L109" s="229">
        <f t="shared" si="23"/>
        <v>15150</v>
      </c>
      <c r="M109" s="229">
        <f t="shared" si="23"/>
        <v>33340</v>
      </c>
      <c r="N109" s="229">
        <f t="shared" si="23"/>
        <v>247624</v>
      </c>
      <c r="O109" s="229">
        <f t="shared" si="23"/>
        <v>16055</v>
      </c>
      <c r="P109" s="229">
        <f t="shared" si="23"/>
        <v>3853</v>
      </c>
      <c r="Q109" s="229">
        <f t="shared" si="23"/>
        <v>3021</v>
      </c>
      <c r="R109" s="229">
        <f t="shared" si="23"/>
        <v>109</v>
      </c>
      <c r="S109" s="229">
        <f t="shared" si="23"/>
        <v>0</v>
      </c>
      <c r="T109" s="229">
        <f t="shared" si="23"/>
        <v>4945</v>
      </c>
      <c r="U109" s="229">
        <f t="shared" si="23"/>
        <v>43032</v>
      </c>
      <c r="V109" s="229">
        <f t="shared" si="23"/>
        <v>437</v>
      </c>
      <c r="W109" s="229">
        <f t="shared" si="23"/>
        <v>5278</v>
      </c>
      <c r="X109" s="229">
        <f t="shared" si="23"/>
        <v>38474</v>
      </c>
      <c r="Y109" s="229">
        <f t="shared" si="23"/>
        <v>250</v>
      </c>
      <c r="Z109" s="229">
        <f t="shared" si="23"/>
        <v>28250</v>
      </c>
    </row>
    <row r="110" spans="1:26" ht="13.5">
      <c r="A110" s="215" t="s">
        <v>1479</v>
      </c>
      <c r="B110" s="229">
        <f>SUM(C110:Z110)</f>
        <v>460000</v>
      </c>
      <c r="C110" s="229">
        <v>39798</v>
      </c>
      <c r="D110" s="229"/>
      <c r="E110" s="229">
        <v>50</v>
      </c>
      <c r="F110" s="229">
        <v>71936</v>
      </c>
      <c r="G110" s="229">
        <v>102447</v>
      </c>
      <c r="H110" s="229">
        <v>155</v>
      </c>
      <c r="I110" s="229">
        <v>3039</v>
      </c>
      <c r="J110" s="229">
        <v>37646</v>
      </c>
      <c r="K110" s="229">
        <v>43681</v>
      </c>
      <c r="L110" s="229">
        <v>2532</v>
      </c>
      <c r="M110" s="229">
        <v>16099</v>
      </c>
      <c r="N110" s="229">
        <v>90837</v>
      </c>
      <c r="O110" s="229">
        <v>5023</v>
      </c>
      <c r="P110" s="229">
        <v>3566</v>
      </c>
      <c r="Q110" s="229">
        <v>1330</v>
      </c>
      <c r="R110" s="229"/>
      <c r="S110" s="229"/>
      <c r="T110" s="229">
        <v>2590</v>
      </c>
      <c r="U110" s="229">
        <v>17669</v>
      </c>
      <c r="V110" s="229">
        <v>7</v>
      </c>
      <c r="W110" s="229">
        <v>2145</v>
      </c>
      <c r="X110" s="229">
        <v>12980</v>
      </c>
      <c r="Y110" s="229">
        <v>70</v>
      </c>
      <c r="Z110" s="229">
        <v>6400</v>
      </c>
    </row>
    <row r="111" spans="1:26" ht="13.5">
      <c r="A111" s="215" t="s">
        <v>1480</v>
      </c>
      <c r="B111" s="229">
        <f>SUM(C111:Z111)</f>
        <v>530572</v>
      </c>
      <c r="C111" s="229">
        <v>70414</v>
      </c>
      <c r="D111" s="229"/>
      <c r="E111" s="229">
        <v>199</v>
      </c>
      <c r="F111" s="229">
        <v>57658</v>
      </c>
      <c r="G111" s="229">
        <v>128833</v>
      </c>
      <c r="H111" s="229">
        <v>215</v>
      </c>
      <c r="I111" s="229">
        <v>3918</v>
      </c>
      <c r="J111" s="229">
        <v>56874</v>
      </c>
      <c r="K111" s="229">
        <v>33731</v>
      </c>
      <c r="L111" s="229">
        <v>7350</v>
      </c>
      <c r="M111" s="229">
        <v>6480</v>
      </c>
      <c r="N111" s="229">
        <v>103041</v>
      </c>
      <c r="O111" s="229">
        <v>6436</v>
      </c>
      <c r="P111" s="229">
        <v>285</v>
      </c>
      <c r="Q111" s="229">
        <v>1060</v>
      </c>
      <c r="R111" s="229">
        <v>75</v>
      </c>
      <c r="S111" s="229"/>
      <c r="T111" s="229">
        <v>1250</v>
      </c>
      <c r="U111" s="229">
        <v>18484</v>
      </c>
      <c r="V111" s="229">
        <v>400</v>
      </c>
      <c r="W111" s="229">
        <v>1524</v>
      </c>
      <c r="X111" s="229">
        <v>15375</v>
      </c>
      <c r="Y111" s="229">
        <v>120</v>
      </c>
      <c r="Z111" s="229">
        <v>16850</v>
      </c>
    </row>
    <row r="112" spans="1:26" ht="13.5">
      <c r="A112" s="215" t="s">
        <v>1481</v>
      </c>
      <c r="B112" s="229">
        <f>SUM(C112:Z112)</f>
        <v>257717</v>
      </c>
      <c r="C112" s="229">
        <v>28257</v>
      </c>
      <c r="D112" s="229">
        <v>0</v>
      </c>
      <c r="E112" s="229">
        <v>283</v>
      </c>
      <c r="F112" s="229">
        <v>50053</v>
      </c>
      <c r="G112" s="229">
        <v>45045</v>
      </c>
      <c r="H112" s="229">
        <v>150</v>
      </c>
      <c r="I112" s="229">
        <v>3539</v>
      </c>
      <c r="J112" s="229">
        <v>35645</v>
      </c>
      <c r="K112" s="229">
        <v>30428</v>
      </c>
      <c r="L112" s="229">
        <v>2768</v>
      </c>
      <c r="M112" s="229">
        <v>7751</v>
      </c>
      <c r="N112" s="229">
        <v>36606</v>
      </c>
      <c r="O112" s="229">
        <v>3615</v>
      </c>
      <c r="P112" s="229">
        <v>2</v>
      </c>
      <c r="Q112" s="229">
        <v>333</v>
      </c>
      <c r="R112" s="229">
        <v>14</v>
      </c>
      <c r="S112" s="229"/>
      <c r="T112" s="229">
        <v>572</v>
      </c>
      <c r="U112" s="229">
        <v>1212</v>
      </c>
      <c r="V112" s="229">
        <v>0</v>
      </c>
      <c r="W112" s="229">
        <v>1060</v>
      </c>
      <c r="X112" s="229">
        <v>7134</v>
      </c>
      <c r="Y112" s="229">
        <v>50</v>
      </c>
      <c r="Z112" s="229">
        <v>3200</v>
      </c>
    </row>
    <row r="113" spans="1:26" ht="13.5">
      <c r="A113" s="236" t="s">
        <v>1482</v>
      </c>
      <c r="B113" s="229">
        <f>SUM(C113:Z113)</f>
        <v>142432</v>
      </c>
      <c r="C113" s="229">
        <v>23461</v>
      </c>
      <c r="D113" s="229"/>
      <c r="E113" s="229">
        <v>73</v>
      </c>
      <c r="F113" s="229">
        <v>22293</v>
      </c>
      <c r="G113" s="229">
        <v>27086</v>
      </c>
      <c r="H113" s="229">
        <v>74</v>
      </c>
      <c r="I113" s="229">
        <v>2204</v>
      </c>
      <c r="J113" s="229">
        <v>18947</v>
      </c>
      <c r="K113" s="229">
        <v>12771</v>
      </c>
      <c r="L113" s="229">
        <v>2500</v>
      </c>
      <c r="M113" s="229">
        <v>3010</v>
      </c>
      <c r="N113" s="229">
        <v>17140</v>
      </c>
      <c r="O113" s="229">
        <v>981</v>
      </c>
      <c r="P113" s="276"/>
      <c r="Q113" s="229">
        <v>298</v>
      </c>
      <c r="R113" s="229">
        <v>20</v>
      </c>
      <c r="S113" s="229"/>
      <c r="T113" s="229">
        <v>533</v>
      </c>
      <c r="U113" s="229">
        <v>5667</v>
      </c>
      <c r="V113" s="229">
        <v>30</v>
      </c>
      <c r="W113" s="229">
        <v>549</v>
      </c>
      <c r="X113" s="229">
        <v>2985</v>
      </c>
      <c r="Y113" s="229">
        <v>10</v>
      </c>
      <c r="Z113" s="229">
        <v>1800</v>
      </c>
    </row>
    <row r="114" spans="1:26" ht="13.5">
      <c r="A114" s="212" t="s">
        <v>1483</v>
      </c>
      <c r="B114" s="240">
        <f>SUM(B115:B116)</f>
        <v>6325057</v>
      </c>
      <c r="C114" s="240">
        <f aca="true" t="shared" si="24" ref="C114:Z114">SUM(C115:C116)</f>
        <v>681537</v>
      </c>
      <c r="D114" s="240">
        <f t="shared" si="24"/>
        <v>0</v>
      </c>
      <c r="E114" s="240">
        <f t="shared" si="24"/>
        <v>2397</v>
      </c>
      <c r="F114" s="240">
        <f t="shared" si="24"/>
        <v>432837</v>
      </c>
      <c r="G114" s="240">
        <f t="shared" si="24"/>
        <v>1816431</v>
      </c>
      <c r="H114" s="240">
        <f t="shared" si="24"/>
        <v>6864</v>
      </c>
      <c r="I114" s="240">
        <f t="shared" si="24"/>
        <v>61378</v>
      </c>
      <c r="J114" s="240">
        <f t="shared" si="24"/>
        <v>766749</v>
      </c>
      <c r="K114" s="240">
        <f t="shared" si="24"/>
        <v>697977</v>
      </c>
      <c r="L114" s="240">
        <f t="shared" si="24"/>
        <v>91486</v>
      </c>
      <c r="M114" s="240">
        <f t="shared" si="24"/>
        <v>217227</v>
      </c>
      <c r="N114" s="240">
        <f t="shared" si="24"/>
        <v>899458</v>
      </c>
      <c r="O114" s="240">
        <f t="shared" si="24"/>
        <v>124819</v>
      </c>
      <c r="P114" s="240">
        <f t="shared" si="24"/>
        <v>77643</v>
      </c>
      <c r="Q114" s="240">
        <f t="shared" si="24"/>
        <v>28409</v>
      </c>
      <c r="R114" s="240">
        <f t="shared" si="24"/>
        <v>40</v>
      </c>
      <c r="S114" s="240">
        <f t="shared" si="24"/>
        <v>0</v>
      </c>
      <c r="T114" s="240">
        <f t="shared" si="24"/>
        <v>14917</v>
      </c>
      <c r="U114" s="240">
        <f t="shared" si="24"/>
        <v>114378</v>
      </c>
      <c r="V114" s="240">
        <f t="shared" si="24"/>
        <v>5381</v>
      </c>
      <c r="W114" s="240">
        <f t="shared" si="24"/>
        <v>20543</v>
      </c>
      <c r="X114" s="240">
        <f t="shared" si="24"/>
        <v>95283</v>
      </c>
      <c r="Y114" s="240">
        <f t="shared" si="24"/>
        <v>446</v>
      </c>
      <c r="Z114" s="240">
        <f t="shared" si="24"/>
        <v>168857</v>
      </c>
    </row>
    <row r="115" spans="1:26" ht="13.5">
      <c r="A115" s="215" t="s">
        <v>1391</v>
      </c>
      <c r="B115" s="223">
        <v>970991</v>
      </c>
      <c r="C115" s="223">
        <v>113388</v>
      </c>
      <c r="D115" s="223">
        <v>0</v>
      </c>
      <c r="E115" s="223">
        <v>1330</v>
      </c>
      <c r="F115" s="223">
        <v>45271</v>
      </c>
      <c r="G115" s="223">
        <v>77919</v>
      </c>
      <c r="H115" s="223">
        <v>1268</v>
      </c>
      <c r="I115" s="223">
        <v>14310</v>
      </c>
      <c r="J115" s="223">
        <v>50471</v>
      </c>
      <c r="K115" s="223">
        <v>357860</v>
      </c>
      <c r="L115" s="223">
        <v>1419</v>
      </c>
      <c r="M115" s="223">
        <v>55499</v>
      </c>
      <c r="N115" s="223">
        <v>26491</v>
      </c>
      <c r="O115" s="223">
        <v>99133</v>
      </c>
      <c r="P115" s="223">
        <v>32716</v>
      </c>
      <c r="Q115" s="223">
        <v>20519</v>
      </c>
      <c r="R115" s="223">
        <v>10</v>
      </c>
      <c r="S115" s="223">
        <v>0</v>
      </c>
      <c r="T115" s="223">
        <v>4888</v>
      </c>
      <c r="U115" s="223">
        <v>9440</v>
      </c>
      <c r="V115" s="223">
        <v>1947</v>
      </c>
      <c r="W115" s="223">
        <v>6387</v>
      </c>
      <c r="X115" s="223">
        <v>2981</v>
      </c>
      <c r="Y115" s="223">
        <v>28</v>
      </c>
      <c r="Z115" s="223">
        <v>47716</v>
      </c>
    </row>
    <row r="116" spans="1:26" ht="13.5">
      <c r="A116" s="215" t="s">
        <v>1394</v>
      </c>
      <c r="B116" s="240">
        <f>SUM(B117:B128)</f>
        <v>5354066</v>
      </c>
      <c r="C116" s="240">
        <f aca="true" t="shared" si="25" ref="C116:Z116">SUM(C117:C128)</f>
        <v>568149</v>
      </c>
      <c r="D116" s="240">
        <f t="shared" si="25"/>
        <v>0</v>
      </c>
      <c r="E116" s="240">
        <f t="shared" si="25"/>
        <v>1067</v>
      </c>
      <c r="F116" s="240">
        <f t="shared" si="25"/>
        <v>387566</v>
      </c>
      <c r="G116" s="240">
        <f t="shared" si="25"/>
        <v>1738512</v>
      </c>
      <c r="H116" s="240">
        <f t="shared" si="25"/>
        <v>5596</v>
      </c>
      <c r="I116" s="240">
        <f t="shared" si="25"/>
        <v>47068</v>
      </c>
      <c r="J116" s="240">
        <f t="shared" si="25"/>
        <v>716278</v>
      </c>
      <c r="K116" s="240">
        <f t="shared" si="25"/>
        <v>340117</v>
      </c>
      <c r="L116" s="240">
        <f t="shared" si="25"/>
        <v>90067</v>
      </c>
      <c r="M116" s="240">
        <f t="shared" si="25"/>
        <v>161728</v>
      </c>
      <c r="N116" s="240">
        <f t="shared" si="25"/>
        <v>872967</v>
      </c>
      <c r="O116" s="240">
        <f t="shared" si="25"/>
        <v>25686</v>
      </c>
      <c r="P116" s="240">
        <f t="shared" si="25"/>
        <v>44927</v>
      </c>
      <c r="Q116" s="240">
        <f t="shared" si="25"/>
        <v>7890</v>
      </c>
      <c r="R116" s="240">
        <f t="shared" si="25"/>
        <v>30</v>
      </c>
      <c r="S116" s="240">
        <f t="shared" si="25"/>
        <v>0</v>
      </c>
      <c r="T116" s="240">
        <f t="shared" si="25"/>
        <v>10029</v>
      </c>
      <c r="U116" s="240">
        <f t="shared" si="25"/>
        <v>104938</v>
      </c>
      <c r="V116" s="240">
        <f t="shared" si="25"/>
        <v>3434</v>
      </c>
      <c r="W116" s="240">
        <f t="shared" si="25"/>
        <v>14156</v>
      </c>
      <c r="X116" s="240">
        <f t="shared" si="25"/>
        <v>92302</v>
      </c>
      <c r="Y116" s="240">
        <f t="shared" si="25"/>
        <v>418</v>
      </c>
      <c r="Z116" s="240">
        <f t="shared" si="25"/>
        <v>121141</v>
      </c>
    </row>
    <row r="117" spans="1:26" ht="13.5">
      <c r="A117" s="215" t="s">
        <v>1485</v>
      </c>
      <c r="B117" s="223">
        <f>SUM(C117:Z117)</f>
        <v>1026205</v>
      </c>
      <c r="C117" s="240">
        <v>115627</v>
      </c>
      <c r="D117" s="240"/>
      <c r="E117" s="240"/>
      <c r="F117" s="240">
        <v>93043</v>
      </c>
      <c r="G117" s="240">
        <v>347463</v>
      </c>
      <c r="H117" s="240">
        <v>3208</v>
      </c>
      <c r="I117" s="240">
        <v>9205</v>
      </c>
      <c r="J117" s="240">
        <v>87989</v>
      </c>
      <c r="K117" s="240">
        <v>64881</v>
      </c>
      <c r="L117" s="240">
        <v>11473</v>
      </c>
      <c r="M117" s="240">
        <v>120393</v>
      </c>
      <c r="N117" s="240">
        <v>55208</v>
      </c>
      <c r="O117" s="240">
        <v>2192</v>
      </c>
      <c r="P117" s="240">
        <v>13295</v>
      </c>
      <c r="Q117" s="240">
        <v>1709</v>
      </c>
      <c r="R117" s="240"/>
      <c r="S117" s="240"/>
      <c r="T117" s="240">
        <v>1839</v>
      </c>
      <c r="U117" s="240">
        <v>36557</v>
      </c>
      <c r="V117" s="240">
        <v>3067</v>
      </c>
      <c r="W117" s="240">
        <v>3731</v>
      </c>
      <c r="X117" s="240">
        <v>18321</v>
      </c>
      <c r="Y117" s="240">
        <v>161</v>
      </c>
      <c r="Z117" s="240">
        <v>36843</v>
      </c>
    </row>
    <row r="118" spans="1:26" ht="13.5">
      <c r="A118" s="215" t="s">
        <v>1486</v>
      </c>
      <c r="B118" s="240">
        <f>SUM(C118:Z118)</f>
        <v>335719</v>
      </c>
      <c r="C118" s="240">
        <v>29097</v>
      </c>
      <c r="D118" s="240">
        <v>0</v>
      </c>
      <c r="E118" s="240">
        <v>0</v>
      </c>
      <c r="F118" s="240">
        <v>23704</v>
      </c>
      <c r="G118" s="240">
        <v>107087</v>
      </c>
      <c r="H118" s="240">
        <v>165</v>
      </c>
      <c r="I118" s="240">
        <v>1994</v>
      </c>
      <c r="J118" s="240">
        <v>55445</v>
      </c>
      <c r="K118" s="240">
        <v>17004</v>
      </c>
      <c r="L118" s="240">
        <v>2946</v>
      </c>
      <c r="M118" s="240">
        <v>4262</v>
      </c>
      <c r="N118" s="240">
        <v>67434</v>
      </c>
      <c r="O118" s="240">
        <v>1505</v>
      </c>
      <c r="P118" s="240">
        <v>7225</v>
      </c>
      <c r="Q118" s="240">
        <v>1537</v>
      </c>
      <c r="R118" s="240">
        <v>0</v>
      </c>
      <c r="S118" s="240">
        <v>0</v>
      </c>
      <c r="T118" s="240">
        <v>499</v>
      </c>
      <c r="U118" s="240">
        <v>4980</v>
      </c>
      <c r="V118" s="240">
        <v>0</v>
      </c>
      <c r="W118" s="240">
        <v>1109</v>
      </c>
      <c r="X118" s="240">
        <v>4472</v>
      </c>
      <c r="Y118" s="240">
        <v>20</v>
      </c>
      <c r="Z118" s="240">
        <v>5234</v>
      </c>
    </row>
    <row r="119" spans="1:26" ht="13.5">
      <c r="A119" s="215" t="s">
        <v>1487</v>
      </c>
      <c r="B119" s="240">
        <v>425461</v>
      </c>
      <c r="C119" s="240">
        <v>43557</v>
      </c>
      <c r="D119" s="240"/>
      <c r="E119" s="240"/>
      <c r="F119" s="240">
        <v>25288</v>
      </c>
      <c r="G119" s="240">
        <v>129223</v>
      </c>
      <c r="H119" s="240">
        <v>943</v>
      </c>
      <c r="I119" s="240">
        <v>2549</v>
      </c>
      <c r="J119" s="240">
        <v>68608</v>
      </c>
      <c r="K119" s="240">
        <v>26229</v>
      </c>
      <c r="L119" s="240">
        <v>4601</v>
      </c>
      <c r="M119" s="240">
        <v>1837</v>
      </c>
      <c r="N119" s="240">
        <v>85141</v>
      </c>
      <c r="O119" s="240">
        <v>1843</v>
      </c>
      <c r="P119" s="240">
        <v>12475</v>
      </c>
      <c r="Q119" s="240">
        <v>203</v>
      </c>
      <c r="R119" s="240"/>
      <c r="S119" s="240"/>
      <c r="T119" s="240">
        <v>508</v>
      </c>
      <c r="U119" s="240">
        <v>6476</v>
      </c>
      <c r="V119" s="240">
        <v>142</v>
      </c>
      <c r="W119" s="240">
        <v>631</v>
      </c>
      <c r="X119" s="240">
        <v>7768</v>
      </c>
      <c r="Y119" s="240">
        <v>21</v>
      </c>
      <c r="Z119" s="240">
        <v>7418</v>
      </c>
    </row>
    <row r="120" spans="1:26" ht="13.5">
      <c r="A120" s="215" t="s">
        <v>1488</v>
      </c>
      <c r="B120" s="240">
        <f>C120+D120+E120+F120+G120+H120+I120+J120+K120+L120+M120+N120+O120+P120+Q120+T120+U120+W120+X120+Y120+Z120</f>
        <v>315235</v>
      </c>
      <c r="C120" s="240">
        <v>34481</v>
      </c>
      <c r="D120" s="240"/>
      <c r="E120" s="240"/>
      <c r="F120" s="240">
        <v>21524</v>
      </c>
      <c r="G120" s="240">
        <v>97993</v>
      </c>
      <c r="H120" s="240">
        <v>72</v>
      </c>
      <c r="I120" s="240">
        <v>1846</v>
      </c>
      <c r="J120" s="240">
        <v>51845</v>
      </c>
      <c r="K120" s="240">
        <v>19341</v>
      </c>
      <c r="L120" s="240">
        <v>3725</v>
      </c>
      <c r="M120" s="240">
        <v>3052</v>
      </c>
      <c r="N120" s="240">
        <v>65891</v>
      </c>
      <c r="O120" s="240">
        <v>1503</v>
      </c>
      <c r="P120" s="240">
        <v>50</v>
      </c>
      <c r="Q120" s="240">
        <v>248</v>
      </c>
      <c r="R120" s="240"/>
      <c r="S120" s="240"/>
      <c r="T120" s="240">
        <v>474</v>
      </c>
      <c r="U120" s="240">
        <v>3628</v>
      </c>
      <c r="V120" s="240"/>
      <c r="W120" s="240">
        <v>306</v>
      </c>
      <c r="X120" s="240">
        <v>5736</v>
      </c>
      <c r="Y120" s="240">
        <v>40</v>
      </c>
      <c r="Z120" s="240">
        <v>3480</v>
      </c>
    </row>
    <row r="121" spans="1:26" ht="13.5">
      <c r="A121" s="215" t="s">
        <v>1489</v>
      </c>
      <c r="B121" s="240">
        <v>221807</v>
      </c>
      <c r="C121" s="240">
        <v>27221</v>
      </c>
      <c r="D121" s="240"/>
      <c r="E121" s="240"/>
      <c r="F121" s="240">
        <v>10193</v>
      </c>
      <c r="G121" s="240">
        <v>77996</v>
      </c>
      <c r="H121" s="240">
        <v>135</v>
      </c>
      <c r="I121" s="240">
        <v>2126</v>
      </c>
      <c r="J121" s="240">
        <v>27676</v>
      </c>
      <c r="K121" s="240">
        <v>19452</v>
      </c>
      <c r="L121" s="240">
        <v>2891</v>
      </c>
      <c r="M121" s="240">
        <v>929</v>
      </c>
      <c r="N121" s="240">
        <v>35752</v>
      </c>
      <c r="O121" s="240">
        <v>1015</v>
      </c>
      <c r="P121" s="240">
        <v>1626</v>
      </c>
      <c r="Q121" s="240">
        <v>193</v>
      </c>
      <c r="R121" s="240"/>
      <c r="S121" s="240"/>
      <c r="T121" s="240">
        <v>671</v>
      </c>
      <c r="U121" s="240">
        <v>5077</v>
      </c>
      <c r="V121" s="240">
        <v>49</v>
      </c>
      <c r="W121" s="240">
        <v>486</v>
      </c>
      <c r="X121" s="240">
        <v>2789</v>
      </c>
      <c r="Y121" s="240">
        <v>33</v>
      </c>
      <c r="Z121" s="240">
        <v>5497</v>
      </c>
    </row>
    <row r="122" spans="1:26" ht="13.5">
      <c r="A122" s="215" t="s">
        <v>1490</v>
      </c>
      <c r="B122" s="241">
        <v>854646</v>
      </c>
      <c r="C122" s="241">
        <v>65687</v>
      </c>
      <c r="D122" s="241"/>
      <c r="E122" s="241"/>
      <c r="F122" s="241">
        <v>67494</v>
      </c>
      <c r="G122" s="241">
        <v>333465</v>
      </c>
      <c r="H122" s="241">
        <v>128</v>
      </c>
      <c r="I122" s="241">
        <v>5523</v>
      </c>
      <c r="J122" s="241">
        <v>130153</v>
      </c>
      <c r="K122" s="241">
        <v>51536</v>
      </c>
      <c r="L122" s="241">
        <v>18300</v>
      </c>
      <c r="M122" s="241">
        <v>1371</v>
      </c>
      <c r="N122" s="241">
        <v>133888</v>
      </c>
      <c r="O122" s="241">
        <v>3699</v>
      </c>
      <c r="P122" s="241"/>
      <c r="Q122" s="241">
        <v>192</v>
      </c>
      <c r="R122" s="241"/>
      <c r="S122" s="241"/>
      <c r="T122" s="241">
        <v>1077</v>
      </c>
      <c r="U122" s="241">
        <v>14941</v>
      </c>
      <c r="V122" s="241"/>
      <c r="W122" s="241">
        <v>1314</v>
      </c>
      <c r="X122" s="241">
        <v>11026</v>
      </c>
      <c r="Y122" s="241">
        <v>23</v>
      </c>
      <c r="Z122" s="241">
        <v>14829</v>
      </c>
    </row>
    <row r="123" spans="1:26" ht="13.5">
      <c r="A123" s="215" t="s">
        <v>1491</v>
      </c>
      <c r="B123" s="240">
        <f aca="true" t="shared" si="26" ref="B123:B128">SUM(C123:Z123)</f>
        <v>610905</v>
      </c>
      <c r="C123" s="240">
        <v>84392</v>
      </c>
      <c r="D123" s="240"/>
      <c r="E123" s="240"/>
      <c r="F123" s="240">
        <v>51914</v>
      </c>
      <c r="G123" s="240">
        <v>149953</v>
      </c>
      <c r="H123" s="240">
        <v>248</v>
      </c>
      <c r="I123" s="240">
        <v>3510</v>
      </c>
      <c r="J123" s="240">
        <v>108298</v>
      </c>
      <c r="K123" s="240">
        <v>41474</v>
      </c>
      <c r="L123" s="240">
        <v>10887</v>
      </c>
      <c r="M123" s="240">
        <v>3412</v>
      </c>
      <c r="N123" s="240">
        <v>108066</v>
      </c>
      <c r="O123" s="240">
        <v>4351</v>
      </c>
      <c r="P123" s="240">
        <v>6512</v>
      </c>
      <c r="Q123" s="240">
        <v>1846</v>
      </c>
      <c r="R123" s="240"/>
      <c r="S123" s="240"/>
      <c r="T123" s="240">
        <v>1048</v>
      </c>
      <c r="U123" s="240">
        <v>9909</v>
      </c>
      <c r="V123" s="240">
        <v>118</v>
      </c>
      <c r="W123" s="240">
        <v>881</v>
      </c>
      <c r="X123" s="240">
        <v>13543</v>
      </c>
      <c r="Y123" s="240">
        <v>20</v>
      </c>
      <c r="Z123" s="240">
        <v>10523</v>
      </c>
    </row>
    <row r="124" spans="1:26" ht="13.5">
      <c r="A124" s="215" t="s">
        <v>1492</v>
      </c>
      <c r="B124" s="240">
        <f t="shared" si="26"/>
        <v>250737</v>
      </c>
      <c r="C124" s="240">
        <v>45479</v>
      </c>
      <c r="D124" s="240"/>
      <c r="E124" s="240">
        <v>20</v>
      </c>
      <c r="F124" s="240">
        <v>18949</v>
      </c>
      <c r="G124" s="240">
        <v>76116</v>
      </c>
      <c r="H124" s="240">
        <v>126</v>
      </c>
      <c r="I124" s="240">
        <v>2299</v>
      </c>
      <c r="J124" s="240">
        <v>17496</v>
      </c>
      <c r="K124" s="240">
        <v>18103</v>
      </c>
      <c r="L124" s="240">
        <v>8561</v>
      </c>
      <c r="M124" s="240">
        <v>7216</v>
      </c>
      <c r="N124" s="240">
        <v>39592</v>
      </c>
      <c r="O124" s="240">
        <v>711</v>
      </c>
      <c r="P124" s="240">
        <v>1155</v>
      </c>
      <c r="Q124" s="240">
        <v>163</v>
      </c>
      <c r="R124" s="240"/>
      <c r="S124" s="240"/>
      <c r="T124" s="240">
        <v>776</v>
      </c>
      <c r="U124" s="240">
        <v>3670</v>
      </c>
      <c r="V124" s="240"/>
      <c r="W124" s="240">
        <v>550</v>
      </c>
      <c r="X124" s="240">
        <v>3951</v>
      </c>
      <c r="Y124" s="240">
        <v>14</v>
      </c>
      <c r="Z124" s="240">
        <v>5790</v>
      </c>
    </row>
    <row r="125" spans="1:26" ht="13.5">
      <c r="A125" s="215" t="s">
        <v>1493</v>
      </c>
      <c r="B125" s="240">
        <f t="shared" si="26"/>
        <v>256325</v>
      </c>
      <c r="C125" s="240">
        <v>33949</v>
      </c>
      <c r="D125" s="240"/>
      <c r="E125" s="240"/>
      <c r="F125" s="240">
        <v>15345</v>
      </c>
      <c r="G125" s="240">
        <v>76690</v>
      </c>
      <c r="H125" s="240">
        <v>204</v>
      </c>
      <c r="I125" s="240">
        <v>2921</v>
      </c>
      <c r="J125" s="240">
        <v>32210</v>
      </c>
      <c r="K125" s="240">
        <v>15848</v>
      </c>
      <c r="L125" s="240">
        <v>9636</v>
      </c>
      <c r="M125" s="240">
        <v>6438</v>
      </c>
      <c r="N125" s="240">
        <v>44981</v>
      </c>
      <c r="O125" s="240">
        <v>2244</v>
      </c>
      <c r="P125" s="240">
        <v>665</v>
      </c>
      <c r="Q125" s="240">
        <v>779</v>
      </c>
      <c r="R125" s="240">
        <v>30</v>
      </c>
      <c r="S125" s="240"/>
      <c r="T125" s="240">
        <v>685</v>
      </c>
      <c r="U125" s="240">
        <v>4886</v>
      </c>
      <c r="V125" s="240"/>
      <c r="W125" s="240">
        <v>1660</v>
      </c>
      <c r="X125" s="240">
        <v>4052</v>
      </c>
      <c r="Y125" s="240">
        <v>13</v>
      </c>
      <c r="Z125" s="240">
        <v>3089</v>
      </c>
    </row>
    <row r="126" spans="1:26" ht="13.5">
      <c r="A126" s="215" t="s">
        <v>1494</v>
      </c>
      <c r="B126" s="223">
        <f t="shared" si="26"/>
        <v>472336</v>
      </c>
      <c r="C126" s="257">
        <f>24989+958</f>
        <v>25947</v>
      </c>
      <c r="D126" s="223"/>
      <c r="E126" s="223"/>
      <c r="F126" s="223">
        <v>30109</v>
      </c>
      <c r="G126" s="240">
        <v>170456</v>
      </c>
      <c r="H126" s="240">
        <v>233</v>
      </c>
      <c r="I126" s="240">
        <v>9960</v>
      </c>
      <c r="J126" s="240">
        <v>64041</v>
      </c>
      <c r="K126" s="240">
        <v>24849</v>
      </c>
      <c r="L126" s="240">
        <v>7695</v>
      </c>
      <c r="M126" s="240">
        <v>4046</v>
      </c>
      <c r="N126" s="240">
        <v>102644</v>
      </c>
      <c r="O126" s="240">
        <v>3216</v>
      </c>
      <c r="P126" s="240">
        <v>794</v>
      </c>
      <c r="Q126" s="240">
        <v>282</v>
      </c>
      <c r="R126" s="240"/>
      <c r="S126" s="240"/>
      <c r="T126" s="240">
        <v>1127</v>
      </c>
      <c r="U126" s="240">
        <v>7348</v>
      </c>
      <c r="V126" s="240"/>
      <c r="W126" s="240">
        <v>2411</v>
      </c>
      <c r="X126" s="240">
        <v>7574</v>
      </c>
      <c r="Y126" s="240">
        <v>21</v>
      </c>
      <c r="Z126" s="223">
        <v>9583</v>
      </c>
    </row>
    <row r="127" spans="1:26" ht="13.5">
      <c r="A127" s="215" t="s">
        <v>1495</v>
      </c>
      <c r="B127" s="223">
        <f t="shared" si="26"/>
        <v>433226</v>
      </c>
      <c r="C127" s="240">
        <v>33286</v>
      </c>
      <c r="D127" s="240"/>
      <c r="E127" s="240"/>
      <c r="F127" s="240">
        <v>18800</v>
      </c>
      <c r="G127" s="240">
        <v>149642</v>
      </c>
      <c r="H127" s="240">
        <v>132</v>
      </c>
      <c r="I127" s="240">
        <v>2829</v>
      </c>
      <c r="J127" s="240">
        <v>58934</v>
      </c>
      <c r="K127" s="240">
        <v>30438</v>
      </c>
      <c r="L127" s="240">
        <v>8504</v>
      </c>
      <c r="M127" s="240">
        <v>6220</v>
      </c>
      <c r="N127" s="240">
        <v>99701</v>
      </c>
      <c r="O127" s="240">
        <v>1696</v>
      </c>
      <c r="P127" s="240">
        <v>1130</v>
      </c>
      <c r="Q127" s="240">
        <v>197</v>
      </c>
      <c r="R127" s="240"/>
      <c r="S127" s="240"/>
      <c r="T127" s="240">
        <v>797</v>
      </c>
      <c r="U127" s="240">
        <v>4614</v>
      </c>
      <c r="V127" s="240"/>
      <c r="W127" s="240">
        <v>838</v>
      </c>
      <c r="X127" s="240">
        <v>8732</v>
      </c>
      <c r="Y127" s="240">
        <v>5</v>
      </c>
      <c r="Z127" s="240">
        <v>6731</v>
      </c>
    </row>
    <row r="128" spans="1:26" ht="13.5">
      <c r="A128" s="215" t="s">
        <v>1496</v>
      </c>
      <c r="B128" s="240">
        <f t="shared" si="26"/>
        <v>151464</v>
      </c>
      <c r="C128" s="240">
        <v>29426</v>
      </c>
      <c r="D128" s="240"/>
      <c r="E128" s="240">
        <v>1047</v>
      </c>
      <c r="F128" s="240">
        <f>10959+244</f>
        <v>11203</v>
      </c>
      <c r="G128" s="240">
        <v>22428</v>
      </c>
      <c r="H128" s="240">
        <v>2</v>
      </c>
      <c r="I128" s="240">
        <v>2306</v>
      </c>
      <c r="J128" s="240">
        <v>13583</v>
      </c>
      <c r="K128" s="240">
        <v>10962</v>
      </c>
      <c r="L128" s="240">
        <v>848</v>
      </c>
      <c r="M128" s="240">
        <v>2552</v>
      </c>
      <c r="N128" s="240">
        <v>34669</v>
      </c>
      <c r="O128" s="240">
        <v>1711</v>
      </c>
      <c r="P128" s="240"/>
      <c r="Q128" s="240">
        <v>541</v>
      </c>
      <c r="R128" s="240"/>
      <c r="S128" s="240"/>
      <c r="T128" s="240">
        <v>528</v>
      </c>
      <c r="U128" s="240">
        <v>2852</v>
      </c>
      <c r="V128" s="240">
        <v>58</v>
      </c>
      <c r="W128" s="240">
        <v>239</v>
      </c>
      <c r="X128" s="240">
        <v>4338</v>
      </c>
      <c r="Y128" s="240">
        <v>47</v>
      </c>
      <c r="Z128" s="240">
        <f>12119+5</f>
        <v>12124</v>
      </c>
    </row>
    <row r="129" spans="1:26" ht="13.5">
      <c r="A129" s="212" t="s">
        <v>1497</v>
      </c>
      <c r="B129" s="218">
        <v>3392257</v>
      </c>
      <c r="C129" s="218">
        <v>386850</v>
      </c>
      <c r="D129" s="218"/>
      <c r="E129" s="218">
        <v>4731</v>
      </c>
      <c r="F129" s="218">
        <v>242154</v>
      </c>
      <c r="G129" s="218">
        <v>760179</v>
      </c>
      <c r="H129" s="218">
        <v>10620</v>
      </c>
      <c r="I129" s="218">
        <v>26852</v>
      </c>
      <c r="J129" s="218">
        <v>363462</v>
      </c>
      <c r="K129" s="218">
        <v>350909</v>
      </c>
      <c r="L129" s="218">
        <v>19835</v>
      </c>
      <c r="M129" s="218">
        <v>28797</v>
      </c>
      <c r="N129" s="218">
        <v>622804</v>
      </c>
      <c r="O129" s="218">
        <v>385533</v>
      </c>
      <c r="P129" s="218">
        <v>8425</v>
      </c>
      <c r="Q129" s="218">
        <v>8573</v>
      </c>
      <c r="R129" s="218">
        <v>22</v>
      </c>
      <c r="S129" s="218"/>
      <c r="T129" s="218">
        <v>6114</v>
      </c>
      <c r="U129" s="218">
        <v>9376</v>
      </c>
      <c r="V129" s="218">
        <v>4299</v>
      </c>
      <c r="W129" s="218">
        <v>6564</v>
      </c>
      <c r="X129" s="218">
        <v>84035</v>
      </c>
      <c r="Y129" s="218">
        <v>115</v>
      </c>
      <c r="Z129" s="218">
        <v>62008</v>
      </c>
    </row>
    <row r="130" spans="1:26" ht="13.5">
      <c r="A130" s="215" t="s">
        <v>1528</v>
      </c>
      <c r="B130" s="218">
        <v>713111</v>
      </c>
      <c r="C130" s="269">
        <v>45602</v>
      </c>
      <c r="D130" s="269"/>
      <c r="E130" s="269">
        <v>4661</v>
      </c>
      <c r="F130" s="269">
        <v>38711</v>
      </c>
      <c r="G130" s="269">
        <v>57623</v>
      </c>
      <c r="H130" s="269">
        <v>1096</v>
      </c>
      <c r="I130" s="269">
        <v>9762</v>
      </c>
      <c r="J130" s="269">
        <v>19738</v>
      </c>
      <c r="K130" s="269">
        <v>50525</v>
      </c>
      <c r="L130" s="269">
        <v>3496</v>
      </c>
      <c r="M130" s="269">
        <v>1039</v>
      </c>
      <c r="N130" s="269">
        <v>63723</v>
      </c>
      <c r="O130" s="269">
        <v>376927</v>
      </c>
      <c r="P130" s="269">
        <v>4425</v>
      </c>
      <c r="Q130" s="269">
        <v>7784</v>
      </c>
      <c r="R130" s="269"/>
      <c r="S130" s="269"/>
      <c r="T130" s="269">
        <v>2206</v>
      </c>
      <c r="U130" s="269">
        <v>1694</v>
      </c>
      <c r="V130" s="269"/>
      <c r="W130" s="269">
        <v>3887</v>
      </c>
      <c r="X130" s="269">
        <v>6072</v>
      </c>
      <c r="Y130" s="269"/>
      <c r="Z130" s="269">
        <v>14140</v>
      </c>
    </row>
    <row r="131" spans="1:26" ht="13.5">
      <c r="A131" s="216" t="s">
        <v>1394</v>
      </c>
      <c r="B131" s="218">
        <v>2679146</v>
      </c>
      <c r="C131" s="269">
        <v>341248</v>
      </c>
      <c r="D131" s="269"/>
      <c r="E131" s="269">
        <v>70</v>
      </c>
      <c r="F131" s="269">
        <v>203443</v>
      </c>
      <c r="G131" s="269">
        <v>702556</v>
      </c>
      <c r="H131" s="269">
        <v>9524</v>
      </c>
      <c r="I131" s="269">
        <v>17090</v>
      </c>
      <c r="J131" s="269">
        <v>343724</v>
      </c>
      <c r="K131" s="269">
        <v>300384</v>
      </c>
      <c r="L131" s="269">
        <v>16339</v>
      </c>
      <c r="M131" s="269">
        <v>27758</v>
      </c>
      <c r="N131" s="269">
        <v>559081</v>
      </c>
      <c r="O131" s="269">
        <v>8606</v>
      </c>
      <c r="P131" s="269">
        <v>4000</v>
      </c>
      <c r="Q131" s="269">
        <v>789</v>
      </c>
      <c r="R131" s="269">
        <v>22</v>
      </c>
      <c r="S131" s="269"/>
      <c r="T131" s="269">
        <v>3908</v>
      </c>
      <c r="U131" s="269">
        <v>7682</v>
      </c>
      <c r="V131" s="269">
        <v>4299</v>
      </c>
      <c r="W131" s="269">
        <v>2677</v>
      </c>
      <c r="X131" s="269">
        <v>77963</v>
      </c>
      <c r="Y131" s="269">
        <v>115</v>
      </c>
      <c r="Z131" s="269">
        <v>47868</v>
      </c>
    </row>
    <row r="132" spans="1:26" ht="13.5">
      <c r="A132" s="215" t="s">
        <v>1499</v>
      </c>
      <c r="B132" s="218">
        <v>415032</v>
      </c>
      <c r="C132" s="269">
        <v>66949</v>
      </c>
      <c r="D132" s="269"/>
      <c r="E132" s="269"/>
      <c r="F132" s="269">
        <v>48378</v>
      </c>
      <c r="G132" s="269">
        <v>138223</v>
      </c>
      <c r="H132" s="269">
        <v>745</v>
      </c>
      <c r="I132" s="269">
        <v>2490</v>
      </c>
      <c r="J132" s="269">
        <v>46487</v>
      </c>
      <c r="K132" s="269">
        <v>45907</v>
      </c>
      <c r="L132" s="269">
        <v>48</v>
      </c>
      <c r="M132" s="269">
        <v>9149</v>
      </c>
      <c r="N132" s="269">
        <v>40621</v>
      </c>
      <c r="O132" s="269">
        <v>676</v>
      </c>
      <c r="P132" s="269"/>
      <c r="Q132" s="269">
        <v>135</v>
      </c>
      <c r="R132" s="269"/>
      <c r="S132" s="269"/>
      <c r="T132" s="269">
        <v>915</v>
      </c>
      <c r="U132" s="269">
        <v>422</v>
      </c>
      <c r="V132" s="269">
        <v>660</v>
      </c>
      <c r="W132" s="269">
        <v>293</v>
      </c>
      <c r="X132" s="269">
        <v>9714</v>
      </c>
      <c r="Y132" s="269">
        <v>20</v>
      </c>
      <c r="Z132" s="269">
        <v>3200</v>
      </c>
    </row>
    <row r="133" spans="1:26" ht="13.5">
      <c r="A133" s="215" t="s">
        <v>1500</v>
      </c>
      <c r="B133" s="218">
        <v>357352</v>
      </c>
      <c r="C133" s="269">
        <v>54482</v>
      </c>
      <c r="D133" s="269"/>
      <c r="E133" s="269">
        <v>70</v>
      </c>
      <c r="F133" s="269">
        <v>28302</v>
      </c>
      <c r="G133" s="269">
        <v>72933</v>
      </c>
      <c r="H133" s="269">
        <v>781</v>
      </c>
      <c r="I133" s="269">
        <v>2363</v>
      </c>
      <c r="J133" s="269">
        <v>57507</v>
      </c>
      <c r="K133" s="269">
        <v>39984</v>
      </c>
      <c r="L133" s="269">
        <v>1845</v>
      </c>
      <c r="M133" s="269">
        <v>6854</v>
      </c>
      <c r="N133" s="269">
        <v>71267</v>
      </c>
      <c r="O133" s="269">
        <v>1976</v>
      </c>
      <c r="P133" s="269"/>
      <c r="Q133" s="269">
        <v>3</v>
      </c>
      <c r="R133" s="269"/>
      <c r="S133" s="269"/>
      <c r="T133" s="269">
        <v>547</v>
      </c>
      <c r="U133" s="269">
        <v>1029</v>
      </c>
      <c r="V133" s="269">
        <v>1325</v>
      </c>
      <c r="W133" s="269">
        <v>405</v>
      </c>
      <c r="X133" s="269">
        <v>10679</v>
      </c>
      <c r="Y133" s="269"/>
      <c r="Z133" s="269">
        <v>5000</v>
      </c>
    </row>
    <row r="134" spans="1:26" ht="13.5">
      <c r="A134" s="215" t="s">
        <v>1501</v>
      </c>
      <c r="B134" s="218">
        <v>566444</v>
      </c>
      <c r="C134" s="269">
        <v>64789</v>
      </c>
      <c r="D134" s="269"/>
      <c r="E134" s="269"/>
      <c r="F134" s="269">
        <v>31288</v>
      </c>
      <c r="G134" s="269">
        <v>138769</v>
      </c>
      <c r="H134" s="269">
        <v>4205</v>
      </c>
      <c r="I134" s="269">
        <v>2662</v>
      </c>
      <c r="J134" s="269">
        <v>89060</v>
      </c>
      <c r="K134" s="269">
        <v>59721</v>
      </c>
      <c r="L134" s="269">
        <v>1123</v>
      </c>
      <c r="M134" s="269">
        <v>3698</v>
      </c>
      <c r="N134" s="269">
        <v>137563</v>
      </c>
      <c r="O134" s="269">
        <v>3551</v>
      </c>
      <c r="P134" s="269">
        <v>3000</v>
      </c>
      <c r="Q134" s="269">
        <v>131</v>
      </c>
      <c r="R134" s="269">
        <v>22</v>
      </c>
      <c r="S134" s="269"/>
      <c r="T134" s="269">
        <v>1101</v>
      </c>
      <c r="U134" s="269">
        <v>890</v>
      </c>
      <c r="V134" s="269">
        <v>85</v>
      </c>
      <c r="W134" s="269">
        <v>719</v>
      </c>
      <c r="X134" s="269">
        <v>15529</v>
      </c>
      <c r="Y134" s="269"/>
      <c r="Z134" s="269">
        <v>8538</v>
      </c>
    </row>
    <row r="135" spans="1:26" ht="13.5">
      <c r="A135" s="215" t="s">
        <v>1502</v>
      </c>
      <c r="B135" s="218">
        <v>343669</v>
      </c>
      <c r="C135" s="269">
        <v>22005</v>
      </c>
      <c r="D135" s="269"/>
      <c r="E135" s="269"/>
      <c r="F135" s="269">
        <v>27862</v>
      </c>
      <c r="G135" s="269">
        <v>115185</v>
      </c>
      <c r="H135" s="269">
        <v>162</v>
      </c>
      <c r="I135" s="269">
        <v>2278</v>
      </c>
      <c r="J135" s="269">
        <v>38261</v>
      </c>
      <c r="K135" s="269">
        <v>38397</v>
      </c>
      <c r="L135" s="269">
        <v>2322</v>
      </c>
      <c r="M135" s="269">
        <v>406</v>
      </c>
      <c r="N135" s="269">
        <v>63432</v>
      </c>
      <c r="O135" s="269">
        <v>752</v>
      </c>
      <c r="P135" s="269"/>
      <c r="Q135" s="269">
        <v>235</v>
      </c>
      <c r="R135" s="269"/>
      <c r="S135" s="269"/>
      <c r="T135" s="269">
        <v>349</v>
      </c>
      <c r="U135" s="269">
        <v>557</v>
      </c>
      <c r="V135" s="269">
        <v>743</v>
      </c>
      <c r="W135" s="269">
        <v>279</v>
      </c>
      <c r="X135" s="269">
        <v>10370</v>
      </c>
      <c r="Y135" s="269">
        <v>74</v>
      </c>
      <c r="Z135" s="269">
        <v>20000</v>
      </c>
    </row>
    <row r="136" spans="1:26" ht="13.5">
      <c r="A136" s="215" t="s">
        <v>1503</v>
      </c>
      <c r="B136" s="218">
        <v>342307</v>
      </c>
      <c r="C136" s="269">
        <v>27907</v>
      </c>
      <c r="D136" s="269"/>
      <c r="E136" s="269"/>
      <c r="F136" s="269">
        <v>20599</v>
      </c>
      <c r="G136" s="269">
        <v>103773</v>
      </c>
      <c r="H136" s="269">
        <v>509</v>
      </c>
      <c r="I136" s="269">
        <v>1816</v>
      </c>
      <c r="J136" s="269">
        <v>30648</v>
      </c>
      <c r="K136" s="269">
        <v>35970</v>
      </c>
      <c r="L136" s="269">
        <v>3647</v>
      </c>
      <c r="M136" s="269">
        <v>4233</v>
      </c>
      <c r="N136" s="269">
        <v>98064</v>
      </c>
      <c r="O136" s="269">
        <v>395</v>
      </c>
      <c r="P136" s="269"/>
      <c r="Q136" s="269">
        <v>3</v>
      </c>
      <c r="R136" s="269"/>
      <c r="S136" s="269"/>
      <c r="T136" s="269"/>
      <c r="U136" s="269">
        <v>3573</v>
      </c>
      <c r="V136" s="269">
        <v>730</v>
      </c>
      <c r="W136" s="269"/>
      <c r="X136" s="269">
        <v>10440</v>
      </c>
      <c r="Y136" s="269"/>
      <c r="Z136" s="269"/>
    </row>
    <row r="137" spans="1:26" ht="13.5">
      <c r="A137" s="215" t="s">
        <v>1504</v>
      </c>
      <c r="B137" s="218">
        <v>224039</v>
      </c>
      <c r="C137" s="269">
        <v>38660</v>
      </c>
      <c r="D137" s="269"/>
      <c r="E137" s="269"/>
      <c r="F137" s="269">
        <v>11300</v>
      </c>
      <c r="G137" s="269">
        <v>36849</v>
      </c>
      <c r="H137" s="269">
        <v>1110</v>
      </c>
      <c r="I137" s="269">
        <v>1160</v>
      </c>
      <c r="J137" s="269">
        <v>23253</v>
      </c>
      <c r="K137" s="269">
        <v>28977</v>
      </c>
      <c r="L137" s="269">
        <v>3022</v>
      </c>
      <c r="M137" s="269">
        <v>1510</v>
      </c>
      <c r="N137" s="269">
        <v>57149</v>
      </c>
      <c r="O137" s="269">
        <v>350</v>
      </c>
      <c r="P137" s="269">
        <v>800</v>
      </c>
      <c r="Q137" s="269">
        <v>70</v>
      </c>
      <c r="R137" s="269"/>
      <c r="S137" s="269"/>
      <c r="T137" s="269">
        <v>300</v>
      </c>
      <c r="U137" s="269">
        <v>1000</v>
      </c>
      <c r="V137" s="269"/>
      <c r="W137" s="269">
        <v>417</v>
      </c>
      <c r="X137" s="269">
        <v>7982</v>
      </c>
      <c r="Y137" s="269"/>
      <c r="Z137" s="269">
        <v>10130</v>
      </c>
    </row>
    <row r="138" spans="1:26" ht="13.5">
      <c r="A138" s="236" t="s">
        <v>1505</v>
      </c>
      <c r="B138" s="218">
        <v>319898</v>
      </c>
      <c r="C138" s="269">
        <v>44647</v>
      </c>
      <c r="D138" s="269"/>
      <c r="E138" s="269"/>
      <c r="F138" s="269">
        <v>25681</v>
      </c>
      <c r="G138" s="269">
        <v>71859</v>
      </c>
      <c r="H138" s="269">
        <v>2007</v>
      </c>
      <c r="I138" s="269">
        <v>2931</v>
      </c>
      <c r="J138" s="269">
        <v>49187</v>
      </c>
      <c r="K138" s="269">
        <v>40454</v>
      </c>
      <c r="L138" s="269">
        <v>2832</v>
      </c>
      <c r="M138" s="269">
        <v>708</v>
      </c>
      <c r="N138" s="269">
        <v>65910</v>
      </c>
      <c r="O138" s="269">
        <v>726</v>
      </c>
      <c r="P138" s="269"/>
      <c r="Q138" s="269">
        <v>112</v>
      </c>
      <c r="R138" s="269"/>
      <c r="S138" s="269"/>
      <c r="T138" s="269">
        <v>396</v>
      </c>
      <c r="U138" s="269">
        <v>211</v>
      </c>
      <c r="V138" s="269">
        <v>756</v>
      </c>
      <c r="W138" s="269">
        <v>244</v>
      </c>
      <c r="X138" s="269">
        <v>11236</v>
      </c>
      <c r="Y138" s="269">
        <v>1</v>
      </c>
      <c r="Z138" s="269"/>
    </row>
    <row r="139" spans="1:26" ht="13.5">
      <c r="A139" s="215" t="s">
        <v>1506</v>
      </c>
      <c r="B139" s="218">
        <v>110405</v>
      </c>
      <c r="C139" s="269">
        <v>21809</v>
      </c>
      <c r="D139" s="269"/>
      <c r="E139" s="269"/>
      <c r="F139" s="269">
        <v>10033</v>
      </c>
      <c r="G139" s="269">
        <v>24965</v>
      </c>
      <c r="H139" s="269">
        <v>5</v>
      </c>
      <c r="I139" s="269">
        <v>1390</v>
      </c>
      <c r="J139" s="269">
        <v>9321</v>
      </c>
      <c r="K139" s="269">
        <v>10974</v>
      </c>
      <c r="L139" s="269">
        <v>1500</v>
      </c>
      <c r="M139" s="269">
        <v>1200</v>
      </c>
      <c r="N139" s="269">
        <v>25075</v>
      </c>
      <c r="O139" s="269">
        <v>180</v>
      </c>
      <c r="P139" s="269">
        <v>200</v>
      </c>
      <c r="Q139" s="269">
        <v>100</v>
      </c>
      <c r="R139" s="269"/>
      <c r="S139" s="269"/>
      <c r="T139" s="269">
        <v>300</v>
      </c>
      <c r="U139" s="269"/>
      <c r="V139" s="269"/>
      <c r="W139" s="269">
        <v>320</v>
      </c>
      <c r="X139" s="269">
        <v>2013</v>
      </c>
      <c r="Y139" s="269">
        <v>20</v>
      </c>
      <c r="Z139" s="269">
        <v>1000</v>
      </c>
    </row>
    <row r="140" spans="1:26" ht="13.5">
      <c r="A140" s="212" t="s">
        <v>1507</v>
      </c>
      <c r="B140" s="229">
        <f>B141+B142</f>
        <v>932589</v>
      </c>
      <c r="C140" s="229">
        <f aca="true" t="shared" si="27" ref="C140:Z140">C141+C142</f>
        <v>126476</v>
      </c>
      <c r="D140" s="229">
        <f t="shared" si="27"/>
        <v>0</v>
      </c>
      <c r="E140" s="229">
        <f t="shared" si="27"/>
        <v>1085</v>
      </c>
      <c r="F140" s="229">
        <f t="shared" si="27"/>
        <v>113217</v>
      </c>
      <c r="G140" s="229">
        <f t="shared" si="27"/>
        <v>200052</v>
      </c>
      <c r="H140" s="229">
        <f t="shared" si="27"/>
        <v>4405</v>
      </c>
      <c r="I140" s="229">
        <f t="shared" si="27"/>
        <v>16426</v>
      </c>
      <c r="J140" s="229">
        <f t="shared" si="27"/>
        <v>104958</v>
      </c>
      <c r="K140" s="229">
        <f t="shared" si="27"/>
        <v>88798</v>
      </c>
      <c r="L140" s="229">
        <f t="shared" si="27"/>
        <v>4553</v>
      </c>
      <c r="M140" s="229">
        <f t="shared" si="27"/>
        <v>28874</v>
      </c>
      <c r="N140" s="229">
        <f t="shared" si="27"/>
        <v>53473</v>
      </c>
      <c r="O140" s="229">
        <f t="shared" si="27"/>
        <v>11903</v>
      </c>
      <c r="P140" s="229">
        <f t="shared" si="27"/>
        <v>38504</v>
      </c>
      <c r="Q140" s="229">
        <f t="shared" si="27"/>
        <v>1473</v>
      </c>
      <c r="R140" s="229">
        <f t="shared" si="27"/>
        <v>49</v>
      </c>
      <c r="S140" s="229">
        <f t="shared" si="27"/>
        <v>0</v>
      </c>
      <c r="T140" s="229">
        <f t="shared" si="27"/>
        <v>6418</v>
      </c>
      <c r="U140" s="229">
        <f t="shared" si="27"/>
        <v>67659</v>
      </c>
      <c r="V140" s="229">
        <f t="shared" si="27"/>
        <v>85</v>
      </c>
      <c r="W140" s="229">
        <f t="shared" si="27"/>
        <v>6036</v>
      </c>
      <c r="X140" s="229">
        <f t="shared" si="27"/>
        <v>25794</v>
      </c>
      <c r="Y140" s="229">
        <f t="shared" si="27"/>
        <v>73</v>
      </c>
      <c r="Z140" s="229">
        <f t="shared" si="27"/>
        <v>32278</v>
      </c>
    </row>
    <row r="141" spans="1:26" ht="13.5">
      <c r="A141" s="215" t="s">
        <v>1391</v>
      </c>
      <c r="B141" s="261">
        <v>190751</v>
      </c>
      <c r="C141" s="261">
        <v>34007</v>
      </c>
      <c r="D141" s="261"/>
      <c r="E141" s="261">
        <v>1045</v>
      </c>
      <c r="F141" s="261">
        <v>31272</v>
      </c>
      <c r="G141" s="261">
        <v>23449</v>
      </c>
      <c r="H141" s="261">
        <v>869</v>
      </c>
      <c r="I141" s="261">
        <v>11474</v>
      </c>
      <c r="J141" s="261">
        <v>24155</v>
      </c>
      <c r="K141" s="261">
        <v>16575</v>
      </c>
      <c r="L141" s="261">
        <v>3739</v>
      </c>
      <c r="M141" s="261">
        <v>2007</v>
      </c>
      <c r="N141" s="261">
        <v>9850</v>
      </c>
      <c r="O141" s="261">
        <v>8695</v>
      </c>
      <c r="P141" s="261">
        <v>876</v>
      </c>
      <c r="Q141" s="261">
        <v>259</v>
      </c>
      <c r="R141" s="261"/>
      <c r="S141" s="261"/>
      <c r="T141" s="261">
        <v>4432</v>
      </c>
      <c r="U141" s="261">
        <v>4138</v>
      </c>
      <c r="V141" s="261">
        <v>50</v>
      </c>
      <c r="W141" s="261">
        <v>4341</v>
      </c>
      <c r="X141" s="261">
        <v>1715</v>
      </c>
      <c r="Y141" s="261">
        <v>3</v>
      </c>
      <c r="Z141" s="261">
        <v>7800</v>
      </c>
    </row>
    <row r="142" spans="1:26" ht="13.5">
      <c r="A142" s="215" t="s">
        <v>1394</v>
      </c>
      <c r="B142" s="261">
        <f>SUM(B143:B145)</f>
        <v>741838</v>
      </c>
      <c r="C142" s="261">
        <f aca="true" t="shared" si="28" ref="C142:Z142">SUM(C143:C145)</f>
        <v>92469</v>
      </c>
      <c r="D142" s="261">
        <f t="shared" si="28"/>
        <v>0</v>
      </c>
      <c r="E142" s="261">
        <f t="shared" si="28"/>
        <v>40</v>
      </c>
      <c r="F142" s="261">
        <f t="shared" si="28"/>
        <v>81945</v>
      </c>
      <c r="G142" s="261">
        <f t="shared" si="28"/>
        <v>176603</v>
      </c>
      <c r="H142" s="261">
        <f t="shared" si="28"/>
        <v>3536</v>
      </c>
      <c r="I142" s="261">
        <f t="shared" si="28"/>
        <v>4952</v>
      </c>
      <c r="J142" s="261">
        <f t="shared" si="28"/>
        <v>80803</v>
      </c>
      <c r="K142" s="261">
        <f t="shared" si="28"/>
        <v>72223</v>
      </c>
      <c r="L142" s="261">
        <f t="shared" si="28"/>
        <v>814</v>
      </c>
      <c r="M142" s="261">
        <f t="shared" si="28"/>
        <v>26867</v>
      </c>
      <c r="N142" s="261">
        <f t="shared" si="28"/>
        <v>43623</v>
      </c>
      <c r="O142" s="261">
        <f t="shared" si="28"/>
        <v>3208</v>
      </c>
      <c r="P142" s="261">
        <f t="shared" si="28"/>
        <v>37628</v>
      </c>
      <c r="Q142" s="261">
        <f t="shared" si="28"/>
        <v>1214</v>
      </c>
      <c r="R142" s="261">
        <f t="shared" si="28"/>
        <v>49</v>
      </c>
      <c r="S142" s="261">
        <f t="shared" si="28"/>
        <v>0</v>
      </c>
      <c r="T142" s="261">
        <f t="shared" si="28"/>
        <v>1986</v>
      </c>
      <c r="U142" s="261">
        <f t="shared" si="28"/>
        <v>63521</v>
      </c>
      <c r="V142" s="261">
        <f t="shared" si="28"/>
        <v>35</v>
      </c>
      <c r="W142" s="261">
        <f t="shared" si="28"/>
        <v>1695</v>
      </c>
      <c r="X142" s="261">
        <f t="shared" si="28"/>
        <v>24079</v>
      </c>
      <c r="Y142" s="261">
        <f t="shared" si="28"/>
        <v>70</v>
      </c>
      <c r="Z142" s="261">
        <f t="shared" si="28"/>
        <v>24478</v>
      </c>
    </row>
    <row r="143" spans="1:26" ht="13.5">
      <c r="A143" s="215" t="s">
        <v>1508</v>
      </c>
      <c r="B143" s="261">
        <v>261915</v>
      </c>
      <c r="C143" s="261">
        <v>25057</v>
      </c>
      <c r="D143" s="261">
        <v>0</v>
      </c>
      <c r="E143" s="261">
        <v>40</v>
      </c>
      <c r="F143" s="261">
        <v>27113</v>
      </c>
      <c r="G143" s="261">
        <v>56966</v>
      </c>
      <c r="H143" s="261">
        <v>2694</v>
      </c>
      <c r="I143" s="261">
        <v>1249</v>
      </c>
      <c r="J143" s="261">
        <v>36725</v>
      </c>
      <c r="K143" s="261">
        <v>29855</v>
      </c>
      <c r="L143" s="261">
        <v>160</v>
      </c>
      <c r="M143" s="261">
        <v>10259</v>
      </c>
      <c r="N143" s="261">
        <v>5363</v>
      </c>
      <c r="O143" s="261">
        <v>416</v>
      </c>
      <c r="P143" s="261">
        <v>6517</v>
      </c>
      <c r="Q143" s="261">
        <v>440</v>
      </c>
      <c r="R143" s="261">
        <v>29</v>
      </c>
      <c r="S143" s="261"/>
      <c r="T143" s="261">
        <v>635</v>
      </c>
      <c r="U143" s="261">
        <v>47221</v>
      </c>
      <c r="V143" s="261">
        <v>35</v>
      </c>
      <c r="W143" s="261">
        <v>288</v>
      </c>
      <c r="X143" s="261">
        <v>7713</v>
      </c>
      <c r="Y143" s="261">
        <v>40</v>
      </c>
      <c r="Z143" s="261">
        <v>3100</v>
      </c>
    </row>
    <row r="144" spans="1:26" ht="13.5">
      <c r="A144" s="215" t="s">
        <v>1509</v>
      </c>
      <c r="B144" s="261">
        <v>259656</v>
      </c>
      <c r="C144" s="261">
        <v>37078</v>
      </c>
      <c r="D144" s="261"/>
      <c r="E144" s="261"/>
      <c r="F144" s="261">
        <v>26570</v>
      </c>
      <c r="G144" s="261">
        <v>69332</v>
      </c>
      <c r="H144" s="261">
        <v>702</v>
      </c>
      <c r="I144" s="261">
        <v>2344</v>
      </c>
      <c r="J144" s="261">
        <v>29619</v>
      </c>
      <c r="K144" s="261">
        <v>29501</v>
      </c>
      <c r="L144" s="261">
        <v>331</v>
      </c>
      <c r="M144" s="261">
        <v>3653</v>
      </c>
      <c r="N144" s="261">
        <v>30355</v>
      </c>
      <c r="O144" s="261">
        <v>1779</v>
      </c>
      <c r="P144" s="261">
        <v>502</v>
      </c>
      <c r="Q144" s="261">
        <v>700</v>
      </c>
      <c r="R144" s="261"/>
      <c r="S144" s="261"/>
      <c r="T144" s="261">
        <v>878</v>
      </c>
      <c r="U144" s="261">
        <v>12617</v>
      </c>
      <c r="V144" s="261"/>
      <c r="W144" s="261">
        <v>914</v>
      </c>
      <c r="X144" s="261">
        <v>10184</v>
      </c>
      <c r="Y144" s="261"/>
      <c r="Z144" s="261">
        <v>2597</v>
      </c>
    </row>
    <row r="145" spans="1:26" ht="13.5">
      <c r="A145" s="215" t="s">
        <v>1510</v>
      </c>
      <c r="B145" s="261">
        <v>220267</v>
      </c>
      <c r="C145" s="261">
        <v>30334</v>
      </c>
      <c r="D145" s="261">
        <v>0</v>
      </c>
      <c r="E145" s="261">
        <v>0</v>
      </c>
      <c r="F145" s="261">
        <v>28262</v>
      </c>
      <c r="G145" s="261">
        <v>50305</v>
      </c>
      <c r="H145" s="261">
        <v>140</v>
      </c>
      <c r="I145" s="261">
        <v>1359</v>
      </c>
      <c r="J145" s="261">
        <v>14459</v>
      </c>
      <c r="K145" s="261">
        <v>12867</v>
      </c>
      <c r="L145" s="261">
        <v>323</v>
      </c>
      <c r="M145" s="261">
        <v>12955</v>
      </c>
      <c r="N145" s="261">
        <v>7905</v>
      </c>
      <c r="O145" s="261">
        <v>1013</v>
      </c>
      <c r="P145" s="261">
        <v>30609</v>
      </c>
      <c r="Q145" s="261">
        <v>74</v>
      </c>
      <c r="R145" s="261">
        <v>20</v>
      </c>
      <c r="S145" s="261">
        <v>0</v>
      </c>
      <c r="T145" s="261">
        <v>473</v>
      </c>
      <c r="U145" s="261">
        <v>3683</v>
      </c>
      <c r="V145" s="261">
        <v>0</v>
      </c>
      <c r="W145" s="261">
        <v>493</v>
      </c>
      <c r="X145" s="261">
        <v>6182</v>
      </c>
      <c r="Y145" s="261">
        <v>30</v>
      </c>
      <c r="Z145" s="261">
        <v>18781</v>
      </c>
    </row>
    <row r="146" spans="1:26" ht="13.5">
      <c r="A146" s="246" t="s">
        <v>1511</v>
      </c>
      <c r="B146" s="211">
        <f aca="true" t="shared" si="29" ref="B146:Z146">B147+B148</f>
        <v>1451712</v>
      </c>
      <c r="C146" s="211">
        <f t="shared" si="29"/>
        <v>158373</v>
      </c>
      <c r="D146" s="211">
        <f t="shared" si="29"/>
        <v>0</v>
      </c>
      <c r="E146" s="211">
        <f t="shared" si="29"/>
        <v>590</v>
      </c>
      <c r="F146" s="211">
        <f t="shared" si="29"/>
        <v>126928</v>
      </c>
      <c r="G146" s="211">
        <f t="shared" si="29"/>
        <v>208656</v>
      </c>
      <c r="H146" s="211">
        <f t="shared" si="29"/>
        <v>6330</v>
      </c>
      <c r="I146" s="211">
        <f t="shared" si="29"/>
        <v>30433</v>
      </c>
      <c r="J146" s="211">
        <f t="shared" si="29"/>
        <v>180000</v>
      </c>
      <c r="K146" s="211">
        <f t="shared" si="29"/>
        <v>105588</v>
      </c>
      <c r="L146" s="211">
        <f t="shared" si="29"/>
        <v>11250</v>
      </c>
      <c r="M146" s="211">
        <f t="shared" si="29"/>
        <v>155580</v>
      </c>
      <c r="N146" s="211">
        <f t="shared" si="29"/>
        <v>176660</v>
      </c>
      <c r="O146" s="211">
        <f t="shared" si="29"/>
        <v>153580</v>
      </c>
      <c r="P146" s="211">
        <f t="shared" si="29"/>
        <v>13024</v>
      </c>
      <c r="Q146" s="211">
        <f t="shared" si="29"/>
        <v>1725</v>
      </c>
      <c r="R146" s="211">
        <f t="shared" si="29"/>
        <v>163</v>
      </c>
      <c r="S146" s="211">
        <f t="shared" si="29"/>
        <v>0</v>
      </c>
      <c r="T146" s="211">
        <f t="shared" si="29"/>
        <v>6620</v>
      </c>
      <c r="U146" s="211">
        <f t="shared" si="29"/>
        <v>50825</v>
      </c>
      <c r="V146" s="211">
        <f t="shared" si="29"/>
        <v>481</v>
      </c>
      <c r="W146" s="211">
        <f t="shared" si="29"/>
        <v>6718</v>
      </c>
      <c r="X146" s="211">
        <f t="shared" si="29"/>
        <v>44595</v>
      </c>
      <c r="Y146" s="211">
        <f t="shared" si="29"/>
        <v>0</v>
      </c>
      <c r="Z146" s="211">
        <f t="shared" si="29"/>
        <v>13593</v>
      </c>
    </row>
    <row r="147" spans="1:26" ht="13.5">
      <c r="A147" s="215" t="s">
        <v>1391</v>
      </c>
      <c r="B147" s="229">
        <f>SUM(C147:Z147)</f>
        <v>394239</v>
      </c>
      <c r="C147" s="229">
        <v>35249</v>
      </c>
      <c r="D147" s="229"/>
      <c r="E147" s="229">
        <v>419</v>
      </c>
      <c r="F147" s="229">
        <v>19230</v>
      </c>
      <c r="G147" s="229">
        <v>46949</v>
      </c>
      <c r="H147" s="229">
        <v>1791</v>
      </c>
      <c r="I147" s="229">
        <v>20392</v>
      </c>
      <c r="J147" s="229">
        <v>47391</v>
      </c>
      <c r="K147" s="229">
        <v>27767</v>
      </c>
      <c r="L147" s="229">
        <v>7191</v>
      </c>
      <c r="M147" s="229">
        <v>9091</v>
      </c>
      <c r="N147" s="229">
        <v>13757</v>
      </c>
      <c r="O147" s="229">
        <v>141421</v>
      </c>
      <c r="P147" s="277">
        <v>3628</v>
      </c>
      <c r="Q147" s="229">
        <v>329</v>
      </c>
      <c r="R147" s="229">
        <v>60</v>
      </c>
      <c r="S147" s="229"/>
      <c r="T147" s="229">
        <v>3788</v>
      </c>
      <c r="U147" s="229">
        <v>4076</v>
      </c>
      <c r="V147" s="229">
        <v>128</v>
      </c>
      <c r="W147" s="229">
        <v>2758</v>
      </c>
      <c r="X147" s="229">
        <v>5624</v>
      </c>
      <c r="Y147" s="229"/>
      <c r="Z147" s="229">
        <v>3200</v>
      </c>
    </row>
    <row r="148" spans="1:26" ht="13.5">
      <c r="A148" s="215" t="s">
        <v>1394</v>
      </c>
      <c r="B148" s="229">
        <f aca="true" t="shared" si="30" ref="B148:Z148">B149+B150+B151</f>
        <v>1057473</v>
      </c>
      <c r="C148" s="229">
        <f t="shared" si="30"/>
        <v>123124</v>
      </c>
      <c r="D148" s="229">
        <f t="shared" si="30"/>
        <v>0</v>
      </c>
      <c r="E148" s="229">
        <f t="shared" si="30"/>
        <v>171</v>
      </c>
      <c r="F148" s="229">
        <f t="shared" si="30"/>
        <v>107698</v>
      </c>
      <c r="G148" s="229">
        <f t="shared" si="30"/>
        <v>161707</v>
      </c>
      <c r="H148" s="229">
        <f t="shared" si="30"/>
        <v>4539</v>
      </c>
      <c r="I148" s="229">
        <f t="shared" si="30"/>
        <v>10041</v>
      </c>
      <c r="J148" s="229">
        <f t="shared" si="30"/>
        <v>132609</v>
      </c>
      <c r="K148" s="229">
        <f t="shared" si="30"/>
        <v>77821</v>
      </c>
      <c r="L148" s="229">
        <f t="shared" si="30"/>
        <v>4059</v>
      </c>
      <c r="M148" s="229">
        <f t="shared" si="30"/>
        <v>146489</v>
      </c>
      <c r="N148" s="229">
        <f t="shared" si="30"/>
        <v>162903</v>
      </c>
      <c r="O148" s="229">
        <f t="shared" si="30"/>
        <v>12159</v>
      </c>
      <c r="P148" s="277">
        <f t="shared" si="30"/>
        <v>9396</v>
      </c>
      <c r="Q148" s="229">
        <f t="shared" si="30"/>
        <v>1396</v>
      </c>
      <c r="R148" s="229">
        <f t="shared" si="30"/>
        <v>103</v>
      </c>
      <c r="S148" s="229">
        <f t="shared" si="30"/>
        <v>0</v>
      </c>
      <c r="T148" s="229">
        <f t="shared" si="30"/>
        <v>2832</v>
      </c>
      <c r="U148" s="229">
        <f t="shared" si="30"/>
        <v>46749</v>
      </c>
      <c r="V148" s="229">
        <f t="shared" si="30"/>
        <v>353</v>
      </c>
      <c r="W148" s="229">
        <f t="shared" si="30"/>
        <v>3960</v>
      </c>
      <c r="X148" s="229">
        <f t="shared" si="30"/>
        <v>38971</v>
      </c>
      <c r="Y148" s="229">
        <f t="shared" si="30"/>
        <v>0</v>
      </c>
      <c r="Z148" s="229">
        <f t="shared" si="30"/>
        <v>10393</v>
      </c>
    </row>
    <row r="149" spans="1:26" ht="13.5">
      <c r="A149" s="215" t="s">
        <v>1513</v>
      </c>
      <c r="B149" s="229">
        <f>SUM(C149:Z149)</f>
        <v>648680</v>
      </c>
      <c r="C149" s="229">
        <v>61031</v>
      </c>
      <c r="D149" s="229"/>
      <c r="E149" s="229"/>
      <c r="F149" s="229">
        <v>71391</v>
      </c>
      <c r="G149" s="229">
        <v>104218</v>
      </c>
      <c r="H149" s="229">
        <v>1761</v>
      </c>
      <c r="I149" s="229">
        <v>2500</v>
      </c>
      <c r="J149" s="229">
        <v>74810</v>
      </c>
      <c r="K149" s="229">
        <v>50432</v>
      </c>
      <c r="L149" s="229">
        <v>2728</v>
      </c>
      <c r="M149" s="229">
        <v>129540</v>
      </c>
      <c r="N149" s="229">
        <v>67925</v>
      </c>
      <c r="O149" s="229">
        <v>3547</v>
      </c>
      <c r="P149" s="277">
        <v>8496</v>
      </c>
      <c r="Q149" s="229">
        <v>22</v>
      </c>
      <c r="R149" s="229">
        <v>98</v>
      </c>
      <c r="S149" s="229"/>
      <c r="T149" s="229">
        <v>40</v>
      </c>
      <c r="U149" s="229">
        <v>36557</v>
      </c>
      <c r="V149" s="229">
        <v>280</v>
      </c>
      <c r="W149" s="229">
        <v>938</v>
      </c>
      <c r="X149" s="229">
        <v>25966</v>
      </c>
      <c r="Y149" s="229"/>
      <c r="Z149" s="229">
        <v>6400</v>
      </c>
    </row>
    <row r="150" spans="1:26" ht="13.5">
      <c r="A150" s="215" t="s">
        <v>1514</v>
      </c>
      <c r="B150" s="229">
        <f>SUM(C150:Z150)</f>
        <v>248048</v>
      </c>
      <c r="C150" s="229">
        <v>31239</v>
      </c>
      <c r="D150" s="229"/>
      <c r="E150" s="229">
        <v>25</v>
      </c>
      <c r="F150" s="229">
        <v>15765</v>
      </c>
      <c r="G150" s="229">
        <v>39218</v>
      </c>
      <c r="H150" s="229">
        <v>1310</v>
      </c>
      <c r="I150" s="229">
        <v>3903</v>
      </c>
      <c r="J150" s="229">
        <v>35792</v>
      </c>
      <c r="K150" s="229">
        <v>18090</v>
      </c>
      <c r="L150" s="229">
        <v>952</v>
      </c>
      <c r="M150" s="229">
        <v>2141</v>
      </c>
      <c r="N150" s="229">
        <v>72093</v>
      </c>
      <c r="O150" s="229">
        <v>7763</v>
      </c>
      <c r="P150" s="277"/>
      <c r="Q150" s="229">
        <v>82</v>
      </c>
      <c r="R150" s="229"/>
      <c r="S150" s="229"/>
      <c r="T150" s="229">
        <v>1540</v>
      </c>
      <c r="U150" s="229">
        <v>5932</v>
      </c>
      <c r="V150" s="229">
        <v>26</v>
      </c>
      <c r="W150" s="229">
        <v>1869</v>
      </c>
      <c r="X150" s="229">
        <v>7879</v>
      </c>
      <c r="Y150" s="229"/>
      <c r="Z150" s="229">
        <v>2429</v>
      </c>
    </row>
    <row r="151" spans="1:26" ht="13.5">
      <c r="A151" s="215" t="s">
        <v>1515</v>
      </c>
      <c r="B151" s="229">
        <f>SUM(C151:Z151)</f>
        <v>160745</v>
      </c>
      <c r="C151" s="229">
        <v>30854</v>
      </c>
      <c r="D151" s="229"/>
      <c r="E151" s="229">
        <v>146</v>
      </c>
      <c r="F151" s="229">
        <v>20542</v>
      </c>
      <c r="G151" s="229">
        <v>18271</v>
      </c>
      <c r="H151" s="229">
        <v>1468</v>
      </c>
      <c r="I151" s="229">
        <v>3638</v>
      </c>
      <c r="J151" s="229">
        <v>22007</v>
      </c>
      <c r="K151" s="229">
        <v>9299</v>
      </c>
      <c r="L151" s="229">
        <v>379</v>
      </c>
      <c r="M151" s="229">
        <v>14808</v>
      </c>
      <c r="N151" s="229">
        <v>22885</v>
      </c>
      <c r="O151" s="229">
        <v>849</v>
      </c>
      <c r="P151" s="277">
        <v>900</v>
      </c>
      <c r="Q151" s="229">
        <v>1292</v>
      </c>
      <c r="R151" s="229">
        <v>5</v>
      </c>
      <c r="S151" s="229"/>
      <c r="T151" s="229">
        <v>1252</v>
      </c>
      <c r="U151" s="229">
        <v>4260</v>
      </c>
      <c r="V151" s="229">
        <v>47</v>
      </c>
      <c r="W151" s="229">
        <v>1153</v>
      </c>
      <c r="X151" s="229">
        <v>5126</v>
      </c>
      <c r="Y151" s="229"/>
      <c r="Z151" s="229">
        <v>1564</v>
      </c>
    </row>
  </sheetData>
  <sheetProtection/>
  <mergeCells count="3">
    <mergeCell ref="A2:Z2"/>
    <mergeCell ref="B4:Z4"/>
    <mergeCell ref="A4:A5"/>
  </mergeCells>
  <printOptions horizontalCentered="1"/>
  <pageMargins left="0.4724409448818898" right="0.4724409448818898" top="0.5905511811023623" bottom="0.4724409448818898" header="0.31496062992125984" footer="0.31496062992125984"/>
  <pageSetup fitToHeight="0" fitToWidth="1" horizontalDpi="600" verticalDpi="600" orientation="landscape" paperSize="9" scale="52"/>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夏学军-地州预算</cp:lastModifiedBy>
  <cp:lastPrinted>2022-04-02T08:59:38Z</cp:lastPrinted>
  <dcterms:created xsi:type="dcterms:W3CDTF">2006-02-17T21:15:00Z</dcterms:created>
  <dcterms:modified xsi:type="dcterms:W3CDTF">2023-07-24T08:42:07Z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